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'Лист1'!$A$1:$Q$19</definedName>
  </definedNames>
  <calcPr fullCalcOnLoad="1"/>
</workbook>
</file>

<file path=xl/sharedStrings.xml><?xml version="1.0" encoding="utf-8"?>
<sst xmlns="http://schemas.openxmlformats.org/spreadsheetml/2006/main" count="35" uniqueCount="28">
  <si>
    <t>Расчет вентиляции</t>
  </si>
  <si>
    <t>Р хх</t>
  </si>
  <si>
    <t>Р кз</t>
  </si>
  <si>
    <t>S тр-ра</t>
  </si>
  <si>
    <t>Фирма изготовитель</t>
  </si>
  <si>
    <t>франция</t>
  </si>
  <si>
    <t>Робщ = Рхх+Ркз</t>
  </si>
  <si>
    <t>Q=860*Робщ</t>
  </si>
  <si>
    <t>А=Q/(C*15), где С=0,24</t>
  </si>
  <si>
    <t>В=R*A*T/(P*3600)</t>
  </si>
  <si>
    <t>1/(1+(tвх/273))</t>
  </si>
  <si>
    <t>h - высота</t>
  </si>
  <si>
    <t>Н=h*(I-J)</t>
  </si>
  <si>
    <t>V</t>
  </si>
  <si>
    <t>1/(1+(tвых/273))</t>
  </si>
  <si>
    <t>BEZ</t>
  </si>
  <si>
    <t>ТМГ</t>
  </si>
  <si>
    <t>Sвходящ, жив сеч</t>
  </si>
  <si>
    <t>Sвыход, жив сеч</t>
  </si>
  <si>
    <t>Sвх реш</t>
  </si>
  <si>
    <t>Sвых реш</t>
  </si>
  <si>
    <t>ТОН</t>
  </si>
  <si>
    <t>ТСЛ</t>
  </si>
  <si>
    <t>БЕЗ</t>
  </si>
  <si>
    <t>Сахарова</t>
  </si>
  <si>
    <t>тп12798</t>
  </si>
  <si>
    <t>триал</t>
  </si>
  <si>
    <t>трансфортер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</si>
</sst>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E7">
      <selection activeCell="D37" sqref="D37"/>
    </sheetView>
  </sheetViews>
  <sheetFormatPr defaultColWidth="9.00390625" defaultRowHeight="12.75"/>
  <cols>
    <col min="1" max="1" width="17.00390625" style="1" customWidth="1"/>
    <col min="2" max="5" width="9.125" style="3" customWidth="1"/>
    <col min="6" max="6" width="12.00390625" style="3" customWidth="1"/>
    <col min="7" max="7" width="11.875" style="3" customWidth="1"/>
    <col min="8" max="8" width="9.125" style="3" customWidth="1"/>
    <col min="9" max="9" width="13.375" style="3" customWidth="1"/>
    <col min="10" max="10" width="14.625" style="0" customWidth="1"/>
    <col min="11" max="13" width="9.125" style="3" customWidth="1"/>
    <col min="14" max="14" width="10.375" style="0" customWidth="1"/>
  </cols>
  <sheetData>
    <row r="1" ht="12.75">
      <c r="C1" s="3" t="s">
        <v>0</v>
      </c>
    </row>
    <row r="3" spans="1:17" s="2" customFormat="1" ht="25.5">
      <c r="A3" s="2" t="s">
        <v>4</v>
      </c>
      <c r="B3" s="2" t="s">
        <v>3</v>
      </c>
      <c r="C3" s="2" t="s">
        <v>1</v>
      </c>
      <c r="D3" s="2" t="s">
        <v>2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14</v>
      </c>
      <c r="K3" s="2" t="s">
        <v>11</v>
      </c>
      <c r="L3" s="2" t="s">
        <v>12</v>
      </c>
      <c r="M3" s="2" t="s">
        <v>13</v>
      </c>
      <c r="N3" s="2" t="s">
        <v>17</v>
      </c>
      <c r="O3" s="2" t="s">
        <v>18</v>
      </c>
      <c r="P3" s="2" t="s">
        <v>19</v>
      </c>
      <c r="Q3" s="2" t="s">
        <v>20</v>
      </c>
    </row>
    <row r="4" ht="12.75">
      <c r="I4" s="2"/>
    </row>
    <row r="5" spans="1:17" ht="12.75">
      <c r="A5" s="1" t="s">
        <v>5</v>
      </c>
      <c r="B5" s="3">
        <v>1000</v>
      </c>
      <c r="C5" s="3">
        <v>2000</v>
      </c>
      <c r="D5" s="3">
        <v>10500</v>
      </c>
      <c r="E5" s="3">
        <f>(C5+D5)/1000</f>
        <v>12.5</v>
      </c>
      <c r="F5" s="3">
        <f>860*E5</f>
        <v>10750</v>
      </c>
      <c r="G5" s="3">
        <f>F5/(0.24*15)</f>
        <v>2986.1111111111113</v>
      </c>
      <c r="H5" s="3">
        <f>29.97*G5*298/(10333*3600)</f>
        <v>0.7169354253363012</v>
      </c>
      <c r="I5" s="2">
        <f>1/(1+(25/273))</f>
        <v>0.9161073825503356</v>
      </c>
      <c r="J5" s="2">
        <f>1/(1+(40/273))</f>
        <v>0.8722044728434505</v>
      </c>
      <c r="K5" s="3">
        <v>1.525</v>
      </c>
      <c r="L5" s="3">
        <f>K5*(I5-J5)</f>
        <v>0.06695193730299985</v>
      </c>
      <c r="M5" s="3">
        <f aca="true" t="shared" si="0" ref="M5:M29">SQRT(2*9.81*L5/3.15/I5)</f>
        <v>0.6746874117735264</v>
      </c>
      <c r="N5">
        <f>H5/M5</f>
        <v>1.0626186480220803</v>
      </c>
      <c r="O5">
        <f>(I5/J5)*N5</f>
        <v>1.116106163862118</v>
      </c>
      <c r="P5">
        <f>N5/0.65</f>
        <v>1.6347979200339695</v>
      </c>
      <c r="Q5">
        <f>O5/0.65</f>
        <v>1.71708640594172</v>
      </c>
    </row>
    <row r="6" spans="1:17" ht="12.75">
      <c r="A6" s="1" t="s">
        <v>15</v>
      </c>
      <c r="B6" s="3">
        <v>1000</v>
      </c>
      <c r="C6" s="3">
        <v>1700</v>
      </c>
      <c r="D6" s="3">
        <v>8750</v>
      </c>
      <c r="E6" s="3">
        <f aca="true" t="shared" si="1" ref="E6:E29">(C6+D6)/1000</f>
        <v>10.45</v>
      </c>
      <c r="F6" s="3">
        <f aca="true" t="shared" si="2" ref="F6:F34">860*E6</f>
        <v>8987</v>
      </c>
      <c r="G6" s="3">
        <f aca="true" t="shared" si="3" ref="G6:G34">F6/(0.24*15)</f>
        <v>2496.388888888889</v>
      </c>
      <c r="H6" s="3">
        <f aca="true" t="shared" si="4" ref="H6:H32">29.97*G6*298/(10333*3600)</f>
        <v>0.5993580155811479</v>
      </c>
      <c r="I6" s="2">
        <f aca="true" t="shared" si="5" ref="I6:I34">1/(1+(25/273))</f>
        <v>0.9161073825503356</v>
      </c>
      <c r="J6" s="2">
        <f aca="true" t="shared" si="6" ref="J6:J34">1/(1+(40/273))</f>
        <v>0.8722044728434505</v>
      </c>
      <c r="K6" s="3">
        <v>1.5</v>
      </c>
      <c r="L6" s="3">
        <f aca="true" t="shared" si="7" ref="L6:L29">K6*(I6-J6)</f>
        <v>0.06585436456032773</v>
      </c>
      <c r="M6" s="3">
        <f t="shared" si="0"/>
        <v>0.6691343345285098</v>
      </c>
      <c r="N6">
        <f aca="true" t="shared" si="8" ref="N6:N29">H6/M6</f>
        <v>0.8957215086018143</v>
      </c>
      <c r="O6">
        <f aca="true" t="shared" si="9" ref="O6:O29">(I6/J6)*N6</f>
        <v>0.9408081617193554</v>
      </c>
      <c r="P6">
        <f aca="true" t="shared" si="10" ref="P6:P29">N6/0.65</f>
        <v>1.3780330901566373</v>
      </c>
      <c r="Q6">
        <f aca="true" t="shared" si="11" ref="Q6:Q29">O6/0.65</f>
        <v>1.4473971718759313</v>
      </c>
    </row>
    <row r="7" spans="1:17" ht="12.75">
      <c r="A7" s="1" t="s">
        <v>16</v>
      </c>
      <c r="B7" s="3">
        <v>1000</v>
      </c>
      <c r="C7" s="3">
        <v>1600</v>
      </c>
      <c r="D7" s="3">
        <v>10800</v>
      </c>
      <c r="E7" s="3">
        <f t="shared" si="1"/>
        <v>12.4</v>
      </c>
      <c r="F7" s="3">
        <f t="shared" si="2"/>
        <v>10664</v>
      </c>
      <c r="G7" s="3">
        <f t="shared" si="3"/>
        <v>2962.2222222222226</v>
      </c>
      <c r="H7" s="3">
        <f t="shared" si="4"/>
        <v>0.7111999419336108</v>
      </c>
      <c r="I7" s="2">
        <f t="shared" si="5"/>
        <v>0.9161073825503356</v>
      </c>
      <c r="J7" s="2">
        <f t="shared" si="6"/>
        <v>0.8722044728434505</v>
      </c>
      <c r="K7" s="3">
        <v>0.7</v>
      </c>
      <c r="L7" s="3">
        <f t="shared" si="7"/>
        <v>0.030732036794819603</v>
      </c>
      <c r="M7" s="3">
        <f t="shared" si="0"/>
        <v>0.4571057721151186</v>
      </c>
      <c r="N7">
        <f t="shared" si="8"/>
        <v>1.5558760910910145</v>
      </c>
      <c r="O7">
        <f t="shared" si="9"/>
        <v>1.6341920017164013</v>
      </c>
      <c r="P7">
        <f t="shared" si="10"/>
        <v>2.393655524755407</v>
      </c>
      <c r="Q7">
        <f t="shared" si="11"/>
        <v>2.514141541102156</v>
      </c>
    </row>
    <row r="8" spans="2:17" ht="12.75">
      <c r="B8" s="3">
        <v>630</v>
      </c>
      <c r="C8" s="3">
        <v>1240</v>
      </c>
      <c r="D8" s="3">
        <v>7600</v>
      </c>
      <c r="E8" s="3">
        <f t="shared" si="1"/>
        <v>8.84</v>
      </c>
      <c r="F8" s="3">
        <f t="shared" si="2"/>
        <v>7602.4</v>
      </c>
      <c r="G8" s="3">
        <f t="shared" si="3"/>
        <v>2111.777777777778</v>
      </c>
      <c r="H8" s="3">
        <f t="shared" si="4"/>
        <v>0.5070167327978322</v>
      </c>
      <c r="I8" s="2">
        <f t="shared" si="5"/>
        <v>0.9161073825503356</v>
      </c>
      <c r="J8" s="2">
        <f t="shared" si="6"/>
        <v>0.8722044728434505</v>
      </c>
      <c r="K8" s="4">
        <v>1.1</v>
      </c>
      <c r="L8" s="3">
        <f t="shared" si="7"/>
        <v>0.04829320067757367</v>
      </c>
      <c r="M8" s="3">
        <f t="shared" si="0"/>
        <v>0.573012410225935</v>
      </c>
      <c r="N8">
        <f t="shared" si="8"/>
        <v>0.8848267921421089</v>
      </c>
      <c r="O8">
        <f t="shared" si="9"/>
        <v>0.929365053491544</v>
      </c>
      <c r="P8">
        <f t="shared" si="10"/>
        <v>1.3612719879109367</v>
      </c>
      <c r="Q8">
        <f t="shared" si="11"/>
        <v>1.4297923899869907</v>
      </c>
    </row>
    <row r="9" spans="1:17" s="8" customFormat="1" ht="12.75">
      <c r="A9" s="5"/>
      <c r="B9" s="6">
        <v>1600</v>
      </c>
      <c r="C9" s="6">
        <v>2800</v>
      </c>
      <c r="D9" s="6">
        <v>14000</v>
      </c>
      <c r="E9" s="6">
        <f t="shared" si="1"/>
        <v>16.8</v>
      </c>
      <c r="F9" s="6">
        <f t="shared" si="2"/>
        <v>14448</v>
      </c>
      <c r="G9" s="6">
        <f t="shared" si="3"/>
        <v>4013.333333333334</v>
      </c>
      <c r="H9" s="6">
        <f t="shared" si="4"/>
        <v>0.9635612116519889</v>
      </c>
      <c r="I9" s="7">
        <f t="shared" si="5"/>
        <v>0.9161073825503356</v>
      </c>
      <c r="J9" s="7">
        <f t="shared" si="6"/>
        <v>0.8722044728434505</v>
      </c>
      <c r="K9" s="6">
        <v>1.955</v>
      </c>
      <c r="L9" s="6">
        <f t="shared" si="7"/>
        <v>0.08583018847696047</v>
      </c>
      <c r="M9" s="6">
        <f t="shared" si="0"/>
        <v>0.7639080141813769</v>
      </c>
      <c r="N9" s="8">
        <f t="shared" si="8"/>
        <v>1.2613576422346682</v>
      </c>
      <c r="O9" s="8">
        <f t="shared" si="9"/>
        <v>1.3248487987229904</v>
      </c>
      <c r="P9" s="8">
        <f t="shared" si="10"/>
        <v>1.9405502188225663</v>
      </c>
      <c r="Q9" s="8">
        <f t="shared" si="11"/>
        <v>2.038228921112293</v>
      </c>
    </row>
    <row r="10" spans="1:17" ht="12.75">
      <c r="A10" s="1" t="s">
        <v>15</v>
      </c>
      <c r="B10" s="3">
        <v>630</v>
      </c>
      <c r="C10" s="3">
        <v>2800</v>
      </c>
      <c r="D10" s="3">
        <v>5000</v>
      </c>
      <c r="E10" s="3">
        <f>(C10+D10)/1000</f>
        <v>7.8</v>
      </c>
      <c r="F10" s="3">
        <f t="shared" si="2"/>
        <v>6708</v>
      </c>
      <c r="G10" s="3">
        <f t="shared" si="3"/>
        <v>1863.3333333333335</v>
      </c>
      <c r="H10" s="3">
        <f t="shared" si="4"/>
        <v>0.447367705409852</v>
      </c>
      <c r="I10" s="2">
        <f t="shared" si="5"/>
        <v>0.9161073825503356</v>
      </c>
      <c r="J10" s="2">
        <f t="shared" si="6"/>
        <v>0.8722044728434505</v>
      </c>
      <c r="K10" s="3">
        <v>3.5</v>
      </c>
      <c r="L10" s="3">
        <f>K10*(I10-J10)</f>
        <v>0.15366018397409803</v>
      </c>
      <c r="M10" s="3">
        <f t="shared" si="0"/>
        <v>1.022119579356933</v>
      </c>
      <c r="N10">
        <f>H10/M10</f>
        <v>0.43768626924387216</v>
      </c>
      <c r="O10">
        <f>(I10/J10)*N10</f>
        <v>0.4597174572930604</v>
      </c>
      <c r="P10">
        <f>N10/0.65</f>
        <v>0.6733634911444187</v>
      </c>
      <c r="Q10">
        <f>O10/0.65</f>
        <v>0.7072576266047083</v>
      </c>
    </row>
    <row r="11" spans="1:17" ht="12.75">
      <c r="A11" s="1" t="s">
        <v>22</v>
      </c>
      <c r="B11" s="3">
        <v>630</v>
      </c>
      <c r="C11" s="3">
        <v>0</v>
      </c>
      <c r="D11" s="3">
        <v>10670</v>
      </c>
      <c r="E11" s="3">
        <f>(C11+D11)/1000</f>
        <v>10.67</v>
      </c>
      <c r="F11" s="3">
        <f t="shared" si="2"/>
        <v>9176.2</v>
      </c>
      <c r="G11" s="3">
        <f t="shared" si="3"/>
        <v>2548.944444444445</v>
      </c>
      <c r="H11" s="3">
        <f t="shared" si="4"/>
        <v>0.6119760790670667</v>
      </c>
      <c r="I11" s="2">
        <f t="shared" si="5"/>
        <v>0.9161073825503356</v>
      </c>
      <c r="J11" s="2">
        <f t="shared" si="6"/>
        <v>0.8722044728434505</v>
      </c>
      <c r="K11" s="3">
        <v>3.3</v>
      </c>
      <c r="L11" s="3">
        <f>K11*(I11-J11)</f>
        <v>0.144879602032721</v>
      </c>
      <c r="M11" s="3">
        <f t="shared" si="0"/>
        <v>0.9924866078788194</v>
      </c>
      <c r="N11">
        <f>H11/M11</f>
        <v>0.6166089035448101</v>
      </c>
      <c r="O11">
        <f>(I11/J11)*N11</f>
        <v>0.6476462644614953</v>
      </c>
      <c r="P11">
        <f>N11/0.65</f>
        <v>0.9486290823766309</v>
      </c>
      <c r="Q11">
        <f>O11/0.65</f>
        <v>0.9963788684023005</v>
      </c>
    </row>
    <row r="12" spans="3:17" ht="12.75">
      <c r="C12" s="3">
        <v>1700</v>
      </c>
      <c r="D12" s="3">
        <v>8750</v>
      </c>
      <c r="E12" s="3">
        <f>(C12+(0.435*0.435*D12))/1000</f>
        <v>3.35571875</v>
      </c>
      <c r="F12" s="3">
        <f t="shared" si="2"/>
        <v>2885.9181249999997</v>
      </c>
      <c r="G12" s="3">
        <f t="shared" si="3"/>
        <v>801.6439236111111</v>
      </c>
      <c r="H12" s="3">
        <f t="shared" si="4"/>
        <v>0.19246669194722008</v>
      </c>
      <c r="I12" s="2">
        <f t="shared" si="5"/>
        <v>0.9161073825503356</v>
      </c>
      <c r="J12" s="2">
        <f t="shared" si="6"/>
        <v>0.8722044728434505</v>
      </c>
      <c r="K12" s="3">
        <v>1.1</v>
      </c>
      <c r="L12" s="3">
        <f t="shared" si="7"/>
        <v>0.04829320067757367</v>
      </c>
      <c r="M12" s="3">
        <f t="shared" si="0"/>
        <v>0.573012410225935</v>
      </c>
      <c r="N12">
        <f t="shared" si="8"/>
        <v>0.33588573041783115</v>
      </c>
      <c r="O12">
        <f t="shared" si="9"/>
        <v>0.3527927302710777</v>
      </c>
      <c r="P12">
        <f t="shared" si="10"/>
        <v>0.5167472775658941</v>
      </c>
      <c r="Q12">
        <f t="shared" si="11"/>
        <v>0.5427580465708888</v>
      </c>
    </row>
    <row r="13" spans="3:17" ht="12.75">
      <c r="C13" s="3">
        <v>1700</v>
      </c>
      <c r="D13" s="3">
        <v>8750</v>
      </c>
      <c r="E13" s="3">
        <f>(C13+(0.5*0.5*D13))/1000</f>
        <v>3.8875</v>
      </c>
      <c r="F13" s="3">
        <f t="shared" si="2"/>
        <v>3343.25</v>
      </c>
      <c r="G13" s="3">
        <f t="shared" si="3"/>
        <v>928.6805555555557</v>
      </c>
      <c r="H13" s="3">
        <f t="shared" si="4"/>
        <v>0.22296691727958967</v>
      </c>
      <c r="I13" s="2">
        <f t="shared" si="5"/>
        <v>0.9161073825503356</v>
      </c>
      <c r="J13" s="2">
        <f t="shared" si="6"/>
        <v>0.8722044728434505</v>
      </c>
      <c r="L13" s="3">
        <f t="shared" si="7"/>
        <v>0</v>
      </c>
      <c r="M13" s="3">
        <f t="shared" si="0"/>
        <v>0</v>
      </c>
      <c r="N13" t="e">
        <f t="shared" si="8"/>
        <v>#DIV/0!</v>
      </c>
      <c r="O13" t="e">
        <f t="shared" si="9"/>
        <v>#DIV/0!</v>
      </c>
      <c r="P13" t="e">
        <f t="shared" si="10"/>
        <v>#DIV/0!</v>
      </c>
      <c r="Q13" t="e">
        <f t="shared" si="11"/>
        <v>#DIV/0!</v>
      </c>
    </row>
    <row r="14" spans="1:17" ht="12.75">
      <c r="A14" s="1" t="s">
        <v>5</v>
      </c>
      <c r="B14" s="3">
        <v>630</v>
      </c>
      <c r="C14" s="3">
        <v>1370</v>
      </c>
      <c r="D14" s="3">
        <v>7600</v>
      </c>
      <c r="E14" s="3">
        <f t="shared" si="1"/>
        <v>8.97</v>
      </c>
      <c r="F14" s="3">
        <f t="shared" si="2"/>
        <v>7714.200000000001</v>
      </c>
      <c r="G14" s="3">
        <f t="shared" si="3"/>
        <v>2142.833333333334</v>
      </c>
      <c r="H14" s="3">
        <f t="shared" si="4"/>
        <v>0.5144728612213298</v>
      </c>
      <c r="I14" s="2">
        <f t="shared" si="5"/>
        <v>0.9161073825503356</v>
      </c>
      <c r="J14" s="2">
        <f t="shared" si="6"/>
        <v>0.8722044728434505</v>
      </c>
      <c r="K14" s="3">
        <v>1.32</v>
      </c>
      <c r="L14" s="3">
        <f t="shared" si="7"/>
        <v>0.0579518408130884</v>
      </c>
      <c r="M14" s="3">
        <f t="shared" si="0"/>
        <v>0.627703645622297</v>
      </c>
      <c r="N14">
        <f t="shared" si="8"/>
        <v>0.8196110773122695</v>
      </c>
      <c r="O14">
        <f t="shared" si="9"/>
        <v>0.8608666684521489</v>
      </c>
      <c r="P14">
        <f t="shared" si="10"/>
        <v>1.260940118941953</v>
      </c>
      <c r="Q14">
        <f t="shared" si="11"/>
        <v>1.324410259157152</v>
      </c>
    </row>
    <row r="15" spans="5:17" ht="12.75">
      <c r="E15" s="3">
        <f t="shared" si="1"/>
        <v>0</v>
      </c>
      <c r="F15" s="3">
        <f t="shared" si="2"/>
        <v>0</v>
      </c>
      <c r="G15" s="3">
        <f t="shared" si="3"/>
        <v>0</v>
      </c>
      <c r="H15" s="3">
        <f t="shared" si="4"/>
        <v>0</v>
      </c>
      <c r="I15" s="2">
        <f t="shared" si="5"/>
        <v>0.9161073825503356</v>
      </c>
      <c r="J15" s="2">
        <f t="shared" si="6"/>
        <v>0.8722044728434505</v>
      </c>
      <c r="L15" s="3">
        <f t="shared" si="7"/>
        <v>0</v>
      </c>
      <c r="M15" s="3">
        <f t="shared" si="0"/>
        <v>0</v>
      </c>
      <c r="N15" t="e">
        <f t="shared" si="8"/>
        <v>#DIV/0!</v>
      </c>
      <c r="O15" t="e">
        <f t="shared" si="9"/>
        <v>#DIV/0!</v>
      </c>
      <c r="P15" t="e">
        <f t="shared" si="10"/>
        <v>#DIV/0!</v>
      </c>
      <c r="Q15" t="e">
        <f t="shared" si="11"/>
        <v>#DIV/0!</v>
      </c>
    </row>
    <row r="16" spans="1:17" ht="12.75">
      <c r="A16" s="1" t="s">
        <v>16</v>
      </c>
      <c r="B16" s="3">
        <v>1000</v>
      </c>
      <c r="C16" s="3">
        <v>1600</v>
      </c>
      <c r="D16" s="3">
        <v>10800</v>
      </c>
      <c r="E16" s="3">
        <f>(C16+D16)/1000</f>
        <v>12.4</v>
      </c>
      <c r="F16" s="3">
        <f t="shared" si="2"/>
        <v>10664</v>
      </c>
      <c r="G16" s="3">
        <f t="shared" si="3"/>
        <v>2962.2222222222226</v>
      </c>
      <c r="H16" s="3">
        <f t="shared" si="4"/>
        <v>0.7111999419336108</v>
      </c>
      <c r="I16" s="2">
        <f t="shared" si="5"/>
        <v>0.9161073825503356</v>
      </c>
      <c r="J16" s="2">
        <f t="shared" si="6"/>
        <v>0.8722044728434505</v>
      </c>
      <c r="K16" s="3">
        <v>2</v>
      </c>
      <c r="L16" s="3">
        <f>K16*(I16-J16)</f>
        <v>0.0878058194137703</v>
      </c>
      <c r="M16" s="3">
        <f t="shared" si="0"/>
        <v>0.7726497763281125</v>
      </c>
      <c r="N16">
        <f>H16/M16</f>
        <v>0.9204687087511606</v>
      </c>
      <c r="O16">
        <f>(I16/J16)*N16</f>
        <v>0.9668010263057493</v>
      </c>
      <c r="P16">
        <f t="shared" si="10"/>
        <v>1.4161057057710162</v>
      </c>
      <c r="Q16">
        <f t="shared" si="11"/>
        <v>1.4873861943165372</v>
      </c>
    </row>
    <row r="17" spans="1:17" ht="12.75">
      <c r="A17" s="1" t="s">
        <v>16</v>
      </c>
      <c r="B17" s="3">
        <v>1250</v>
      </c>
      <c r="C17" s="3">
        <v>2300</v>
      </c>
      <c r="D17" s="3">
        <v>11500</v>
      </c>
      <c r="E17" s="3">
        <f>(C17+D17)/1000</f>
        <v>13.8</v>
      </c>
      <c r="F17" s="3">
        <f t="shared" si="2"/>
        <v>11868</v>
      </c>
      <c r="G17" s="3">
        <f t="shared" si="3"/>
        <v>3296.666666666667</v>
      </c>
      <c r="H17" s="3">
        <f t="shared" si="4"/>
        <v>0.7914967095712765</v>
      </c>
      <c r="I17" s="2">
        <f t="shared" si="5"/>
        <v>0.9161073825503356</v>
      </c>
      <c r="J17" s="2">
        <f t="shared" si="6"/>
        <v>0.8722044728434505</v>
      </c>
      <c r="K17" s="3">
        <v>2.2</v>
      </c>
      <c r="L17" s="3">
        <f>K17*(I17-J17)</f>
        <v>0.09658640135514734</v>
      </c>
      <c r="M17" s="3">
        <f t="shared" si="0"/>
        <v>0.8103619219496129</v>
      </c>
      <c r="N17">
        <f>H17/M17</f>
        <v>0.9767200162453964</v>
      </c>
      <c r="O17">
        <f>(I17/J17)*N17</f>
        <v>1.0258837754523795</v>
      </c>
      <c r="P17">
        <f t="shared" si="10"/>
        <v>1.5026461788390713</v>
      </c>
      <c r="Q17">
        <f t="shared" si="11"/>
        <v>1.5782827314651993</v>
      </c>
    </row>
    <row r="18" spans="1:17" ht="12.75">
      <c r="A18" s="1" t="s">
        <v>16</v>
      </c>
      <c r="B18" s="3">
        <v>1000</v>
      </c>
      <c r="C18" s="3">
        <v>1600</v>
      </c>
      <c r="D18" s="3">
        <v>10800</v>
      </c>
      <c r="E18" s="3">
        <f>(C18+D18)/1000</f>
        <v>12.4</v>
      </c>
      <c r="F18" s="3">
        <f t="shared" si="2"/>
        <v>10664</v>
      </c>
      <c r="G18" s="3">
        <f t="shared" si="3"/>
        <v>2962.2222222222226</v>
      </c>
      <c r="H18" s="3">
        <f t="shared" si="4"/>
        <v>0.7111999419336108</v>
      </c>
      <c r="I18" s="2">
        <f t="shared" si="5"/>
        <v>0.9161073825503356</v>
      </c>
      <c r="J18" s="2">
        <f t="shared" si="6"/>
        <v>0.8722044728434505</v>
      </c>
      <c r="K18" s="3">
        <v>1.58</v>
      </c>
      <c r="L18" s="3">
        <f>K18*(I18-J18)</f>
        <v>0.06936659733687854</v>
      </c>
      <c r="M18" s="3">
        <f t="shared" si="0"/>
        <v>0.6867461428499667</v>
      </c>
      <c r="N18">
        <f>H18/M18</f>
        <v>1.035608207396931</v>
      </c>
      <c r="O18">
        <f>(I18/J18)*N18</f>
        <v>1.0877361372994612</v>
      </c>
      <c r="P18">
        <f t="shared" si="10"/>
        <v>1.5932433959952785</v>
      </c>
      <c r="Q18">
        <f t="shared" si="11"/>
        <v>1.6734402112299402</v>
      </c>
    </row>
    <row r="19" spans="2:17" ht="12.75">
      <c r="B19" s="3">
        <v>1600</v>
      </c>
      <c r="C19" s="3">
        <v>15600</v>
      </c>
      <c r="E19" s="3">
        <f t="shared" si="1"/>
        <v>15.6</v>
      </c>
      <c r="F19" s="3">
        <f t="shared" si="2"/>
        <v>13416</v>
      </c>
      <c r="G19" s="3">
        <f t="shared" si="3"/>
        <v>3726.666666666667</v>
      </c>
      <c r="H19" s="3">
        <f t="shared" si="4"/>
        <v>0.894735410819704</v>
      </c>
      <c r="I19" s="2">
        <f t="shared" si="5"/>
        <v>0.9161073825503356</v>
      </c>
      <c r="J19" s="2">
        <f t="shared" si="6"/>
        <v>0.8722044728434505</v>
      </c>
      <c r="K19" s="3">
        <v>4.15</v>
      </c>
      <c r="L19" s="3">
        <f t="shared" si="7"/>
        <v>0.1821970752835734</v>
      </c>
      <c r="M19" s="3">
        <f t="shared" si="0"/>
        <v>1.112991208179227</v>
      </c>
      <c r="N19">
        <f t="shared" si="8"/>
        <v>0.8039015980040186</v>
      </c>
      <c r="O19">
        <f t="shared" si="9"/>
        <v>0.8443664435411338</v>
      </c>
      <c r="P19">
        <f t="shared" si="10"/>
        <v>1.2367716892369516</v>
      </c>
      <c r="Q19">
        <f t="shared" si="11"/>
        <v>1.2990252977555903</v>
      </c>
    </row>
    <row r="20" spans="1:17" ht="12.75">
      <c r="A20" s="1" t="s">
        <v>21</v>
      </c>
      <c r="B20" s="3">
        <v>1600</v>
      </c>
      <c r="C20" s="3">
        <v>2300</v>
      </c>
      <c r="D20" s="3">
        <v>16500</v>
      </c>
      <c r="E20" s="3">
        <f>(C20+D20)/1000</f>
        <v>18.8</v>
      </c>
      <c r="F20" s="3">
        <f t="shared" si="2"/>
        <v>16168</v>
      </c>
      <c r="G20" s="3">
        <f t="shared" si="3"/>
        <v>4491.111111111111</v>
      </c>
      <c r="H20" s="3">
        <f>29.27*G20*298/(10333*3600)</f>
        <v>1.0530860410072964</v>
      </c>
      <c r="I20" s="2">
        <f t="shared" si="5"/>
        <v>0.9161073825503356</v>
      </c>
      <c r="J20" s="2">
        <f t="shared" si="6"/>
        <v>0.8722044728434505</v>
      </c>
      <c r="K20" s="3">
        <v>1.485</v>
      </c>
      <c r="L20" s="3">
        <f>K20*(I20-J20)</f>
        <v>0.06519582091472445</v>
      </c>
      <c r="M20" s="3">
        <f t="shared" si="0"/>
        <v>0.6657802565925656</v>
      </c>
      <c r="N20">
        <f>H20/M20</f>
        <v>1.5817321564880056</v>
      </c>
      <c r="O20">
        <f>(I20/J20)*N20</f>
        <v>1.6613495469152544</v>
      </c>
      <c r="P20">
        <f>N20/0.65</f>
        <v>2.433434086904624</v>
      </c>
      <c r="Q20">
        <f>O20/0.65</f>
        <v>2.5559223798696222</v>
      </c>
    </row>
    <row r="21" spans="1:17" ht="12.75">
      <c r="A21" s="1" t="s">
        <v>21</v>
      </c>
      <c r="B21" s="3">
        <v>1600</v>
      </c>
      <c r="C21" s="3">
        <v>2300</v>
      </c>
      <c r="D21" s="3">
        <v>16500</v>
      </c>
      <c r="E21" s="3">
        <f>(C21+D21)/1000</f>
        <v>18.8</v>
      </c>
      <c r="F21" s="3">
        <f t="shared" si="2"/>
        <v>16168</v>
      </c>
      <c r="G21" s="3">
        <f t="shared" si="3"/>
        <v>4491.111111111111</v>
      </c>
      <c r="H21" s="3">
        <f t="shared" si="4"/>
        <v>1.0782708797057972</v>
      </c>
      <c r="I21" s="2">
        <f t="shared" si="5"/>
        <v>0.9161073825503356</v>
      </c>
      <c r="J21" s="2">
        <f t="shared" si="6"/>
        <v>0.8722044728434505</v>
      </c>
      <c r="K21" s="3">
        <v>2</v>
      </c>
      <c r="L21" s="3">
        <f>K21*(I21-J21)</f>
        <v>0.0878058194137703</v>
      </c>
      <c r="M21" s="3">
        <f t="shared" si="0"/>
        <v>0.7726497763281125</v>
      </c>
      <c r="N21">
        <f>H21/M21</f>
        <v>1.3955493326227275</v>
      </c>
      <c r="O21">
        <f>(I21/J21)*N21</f>
        <v>1.4657951043990394</v>
      </c>
      <c r="P21">
        <f>N21/0.65</f>
        <v>2.1469989732657346</v>
      </c>
      <c r="Q21">
        <f>O21/0.65</f>
        <v>2.2550693913831372</v>
      </c>
    </row>
    <row r="22" spans="2:17" ht="12.75">
      <c r="B22" s="3">
        <v>630</v>
      </c>
      <c r="C22" s="3">
        <v>1450</v>
      </c>
      <c r="D22" s="3">
        <v>6400</v>
      </c>
      <c r="E22" s="3">
        <f t="shared" si="1"/>
        <v>7.85</v>
      </c>
      <c r="F22" s="3">
        <f t="shared" si="2"/>
        <v>6751</v>
      </c>
      <c r="G22" s="3">
        <f t="shared" si="3"/>
        <v>1875.277777777778</v>
      </c>
      <c r="H22" s="3">
        <f t="shared" si="4"/>
        <v>0.4502354471111972</v>
      </c>
      <c r="I22" s="2">
        <f t="shared" si="5"/>
        <v>0.9161073825503356</v>
      </c>
      <c r="J22" s="2">
        <f t="shared" si="6"/>
        <v>0.8722044728434505</v>
      </c>
      <c r="K22" s="3">
        <v>1.6</v>
      </c>
      <c r="L22" s="3">
        <f t="shared" si="7"/>
        <v>0.07024465553101625</v>
      </c>
      <c r="M22" s="3">
        <f t="shared" si="0"/>
        <v>0.6910789690678669</v>
      </c>
      <c r="N22">
        <f t="shared" si="8"/>
        <v>0.6514963806791553</v>
      </c>
      <c r="O22">
        <f t="shared" si="9"/>
        <v>0.6842898226596498</v>
      </c>
      <c r="P22">
        <f t="shared" si="10"/>
        <v>1.0023021241217773</v>
      </c>
      <c r="Q22">
        <f t="shared" si="11"/>
        <v>1.0527535733225382</v>
      </c>
    </row>
    <row r="23" spans="2:17" ht="12.75">
      <c r="B23" s="3">
        <v>1250</v>
      </c>
      <c r="C23" s="3">
        <v>2300</v>
      </c>
      <c r="D23" s="3">
        <v>11500</v>
      </c>
      <c r="E23" s="3">
        <f>(C23+D23)/1000</f>
        <v>13.8</v>
      </c>
      <c r="F23" s="3">
        <f t="shared" si="2"/>
        <v>11868</v>
      </c>
      <c r="G23" s="3">
        <f t="shared" si="3"/>
        <v>3296.666666666667</v>
      </c>
      <c r="H23" s="3">
        <f t="shared" si="4"/>
        <v>0.7914967095712765</v>
      </c>
      <c r="I23" s="2">
        <f t="shared" si="5"/>
        <v>0.9161073825503356</v>
      </c>
      <c r="J23" s="2">
        <f t="shared" si="6"/>
        <v>0.8722044728434505</v>
      </c>
      <c r="K23" s="3">
        <v>1.33</v>
      </c>
      <c r="L23" s="3">
        <f t="shared" si="7"/>
        <v>0.05839086991015725</v>
      </c>
      <c r="M23" s="3">
        <f t="shared" si="0"/>
        <v>0.6300768247696639</v>
      </c>
      <c r="N23">
        <f t="shared" si="8"/>
        <v>1.256190798416721</v>
      </c>
      <c r="O23">
        <f t="shared" si="9"/>
        <v>1.3194218788739387</v>
      </c>
      <c r="P23">
        <f t="shared" si="10"/>
        <v>1.932601228333417</v>
      </c>
      <c r="Q23">
        <f t="shared" si="11"/>
        <v>2.0298798136522134</v>
      </c>
    </row>
    <row r="24" spans="2:17" ht="12.75">
      <c r="B24" s="3">
        <v>2000</v>
      </c>
      <c r="D24" s="3">
        <v>20500</v>
      </c>
      <c r="E24" s="3">
        <f t="shared" si="1"/>
        <v>20.5</v>
      </c>
      <c r="F24" s="3">
        <f t="shared" si="2"/>
        <v>17630</v>
      </c>
      <c r="G24" s="3">
        <f t="shared" si="3"/>
        <v>4897.222222222223</v>
      </c>
      <c r="H24" s="3">
        <f t="shared" si="4"/>
        <v>1.1757740975515338</v>
      </c>
      <c r="I24" s="2">
        <f t="shared" si="5"/>
        <v>0.9161073825503356</v>
      </c>
      <c r="J24" s="2">
        <f t="shared" si="6"/>
        <v>0.8722044728434505</v>
      </c>
      <c r="K24" s="3">
        <v>3.6</v>
      </c>
      <c r="L24" s="3">
        <f t="shared" si="7"/>
        <v>0.15805047494478655</v>
      </c>
      <c r="M24" s="3">
        <f t="shared" si="0"/>
        <v>1.0366184536018004</v>
      </c>
      <c r="N24">
        <f t="shared" si="8"/>
        <v>1.1342399833479984</v>
      </c>
      <c r="O24">
        <f t="shared" si="9"/>
        <v>1.1913325999594748</v>
      </c>
      <c r="P24">
        <f t="shared" si="10"/>
        <v>1.7449845897661513</v>
      </c>
      <c r="Q24">
        <f t="shared" si="11"/>
        <v>1.832819384553038</v>
      </c>
    </row>
    <row r="25" spans="3:17" ht="12.75">
      <c r="C25" s="3">
        <v>20000</v>
      </c>
      <c r="E25" s="3">
        <f t="shared" si="1"/>
        <v>20</v>
      </c>
      <c r="F25" s="3">
        <f t="shared" si="2"/>
        <v>17200</v>
      </c>
      <c r="G25" s="3">
        <f t="shared" si="3"/>
        <v>4777.777777777778</v>
      </c>
      <c r="H25" s="3">
        <f t="shared" si="4"/>
        <v>1.1470966805380818</v>
      </c>
      <c r="I25" s="2">
        <f t="shared" si="5"/>
        <v>0.9161073825503356</v>
      </c>
      <c r="J25" s="2">
        <f t="shared" si="6"/>
        <v>0.8722044728434505</v>
      </c>
      <c r="K25" s="3">
        <v>3.7</v>
      </c>
      <c r="L25" s="3">
        <f t="shared" si="7"/>
        <v>0.16244076591547507</v>
      </c>
      <c r="M25" s="3">
        <f t="shared" si="0"/>
        <v>1.050917314630786</v>
      </c>
      <c r="N25">
        <f t="shared" si="8"/>
        <v>1.091519441699451</v>
      </c>
      <c r="O25">
        <f t="shared" si="9"/>
        <v>1.146461695476269</v>
      </c>
      <c r="P25">
        <f t="shared" si="10"/>
        <v>1.6792606795376168</v>
      </c>
      <c r="Q25">
        <f t="shared" si="11"/>
        <v>1.7637872238096446</v>
      </c>
    </row>
    <row r="26" spans="3:17" ht="12.75">
      <c r="C26" s="3">
        <v>1250</v>
      </c>
      <c r="D26" s="3">
        <v>10700</v>
      </c>
      <c r="E26" s="3">
        <f t="shared" si="1"/>
        <v>11.95</v>
      </c>
      <c r="F26" s="3">
        <f t="shared" si="2"/>
        <v>10277</v>
      </c>
      <c r="G26" s="3">
        <f t="shared" si="3"/>
        <v>2854.7222222222226</v>
      </c>
      <c r="H26" s="3">
        <f t="shared" si="4"/>
        <v>0.685390266621504</v>
      </c>
      <c r="I26" s="2">
        <f t="shared" si="5"/>
        <v>0.9161073825503356</v>
      </c>
      <c r="J26" s="2">
        <f t="shared" si="6"/>
        <v>0.8722044728434505</v>
      </c>
      <c r="K26" s="3">
        <v>2.75</v>
      </c>
      <c r="L26" s="3">
        <f t="shared" si="7"/>
        <v>0.12073300169393417</v>
      </c>
      <c r="M26" s="3">
        <f t="shared" si="0"/>
        <v>0.9060121719283566</v>
      </c>
      <c r="N26">
        <f t="shared" si="8"/>
        <v>0.7564912347289101</v>
      </c>
      <c r="O26">
        <f t="shared" si="9"/>
        <v>0.7945696525843923</v>
      </c>
      <c r="P26">
        <f t="shared" si="10"/>
        <v>1.1638326688137077</v>
      </c>
      <c r="Q26">
        <f t="shared" si="11"/>
        <v>1.2224148501298342</v>
      </c>
    </row>
    <row r="27" spans="1:17" ht="12.75">
      <c r="A27" s="1" t="s">
        <v>23</v>
      </c>
      <c r="B27" s="3">
        <v>1000</v>
      </c>
      <c r="C27" s="3">
        <v>1700</v>
      </c>
      <c r="D27" s="3">
        <v>10500</v>
      </c>
      <c r="E27" s="3">
        <f t="shared" si="1"/>
        <v>12.2</v>
      </c>
      <c r="F27" s="3">
        <f t="shared" si="2"/>
        <v>10492</v>
      </c>
      <c r="G27" s="3">
        <f t="shared" si="3"/>
        <v>2914.444444444445</v>
      </c>
      <c r="H27" s="3">
        <f t="shared" si="4"/>
        <v>0.6997289751282301</v>
      </c>
      <c r="I27" s="2">
        <f t="shared" si="5"/>
        <v>0.9161073825503356</v>
      </c>
      <c r="J27" s="2">
        <f t="shared" si="6"/>
        <v>0.8722044728434505</v>
      </c>
      <c r="K27" s="3">
        <v>1.5</v>
      </c>
      <c r="L27" s="3">
        <f t="shared" si="7"/>
        <v>0.06585436456032773</v>
      </c>
      <c r="M27" s="3">
        <f t="shared" si="0"/>
        <v>0.6691343345285098</v>
      </c>
      <c r="N27">
        <f t="shared" si="8"/>
        <v>1.045722718176281</v>
      </c>
      <c r="O27">
        <f t="shared" si="9"/>
        <v>1.0983597677489125</v>
      </c>
      <c r="P27">
        <f t="shared" si="10"/>
        <v>1.608804181809663</v>
      </c>
      <c r="Q27">
        <f t="shared" si="11"/>
        <v>1.68978425807525</v>
      </c>
    </row>
    <row r="28" spans="2:17" ht="12.75">
      <c r="B28" s="3">
        <v>630</v>
      </c>
      <c r="C28" s="3">
        <v>1370</v>
      </c>
      <c r="D28" s="3">
        <v>6700</v>
      </c>
      <c r="E28" s="3">
        <f t="shared" si="1"/>
        <v>8.07</v>
      </c>
      <c r="F28" s="3">
        <f t="shared" si="2"/>
        <v>6940.2</v>
      </c>
      <c r="G28" s="3">
        <f t="shared" si="3"/>
        <v>1927.8333333333335</v>
      </c>
      <c r="H28" s="3">
        <f t="shared" si="4"/>
        <v>0.4628535105971161</v>
      </c>
      <c r="I28" s="2">
        <f t="shared" si="5"/>
        <v>0.9161073825503356</v>
      </c>
      <c r="J28" s="2">
        <f t="shared" si="6"/>
        <v>0.8722044728434505</v>
      </c>
      <c r="K28" s="3">
        <v>1.1</v>
      </c>
      <c r="L28" s="3">
        <f t="shared" si="7"/>
        <v>0.04829320067757367</v>
      </c>
      <c r="M28" s="3">
        <f t="shared" si="0"/>
        <v>0.573012410225935</v>
      </c>
      <c r="N28">
        <f t="shared" si="8"/>
        <v>0.8077547751795044</v>
      </c>
      <c r="O28">
        <f t="shared" si="9"/>
        <v>0.8484135725878689</v>
      </c>
      <c r="P28">
        <f t="shared" si="10"/>
        <v>1.2426996541223145</v>
      </c>
      <c r="Q28">
        <f t="shared" si="11"/>
        <v>1.3052516501351827</v>
      </c>
    </row>
    <row r="29" spans="5:17" ht="12.75">
      <c r="E29" s="3">
        <f t="shared" si="1"/>
        <v>0</v>
      </c>
      <c r="F29" s="3">
        <f t="shared" si="2"/>
        <v>0</v>
      </c>
      <c r="G29" s="3">
        <f t="shared" si="3"/>
        <v>0</v>
      </c>
      <c r="H29" s="3">
        <f t="shared" si="4"/>
        <v>0</v>
      </c>
      <c r="I29" s="2">
        <f t="shared" si="5"/>
        <v>0.9161073825503356</v>
      </c>
      <c r="J29" s="2">
        <f t="shared" si="6"/>
        <v>0.8722044728434505</v>
      </c>
      <c r="L29" s="3">
        <f t="shared" si="7"/>
        <v>0</v>
      </c>
      <c r="M29" s="3">
        <f t="shared" si="0"/>
        <v>0</v>
      </c>
      <c r="N29" t="e">
        <f t="shared" si="8"/>
        <v>#DIV/0!</v>
      </c>
      <c r="O29" t="e">
        <f t="shared" si="9"/>
        <v>#DIV/0!</v>
      </c>
      <c r="P29" t="e">
        <f t="shared" si="10"/>
        <v>#DIV/0!</v>
      </c>
      <c r="Q29" t="e">
        <f t="shared" si="11"/>
        <v>#DIV/0!</v>
      </c>
    </row>
    <row r="30" spans="1:17" ht="12.75">
      <c r="A30" s="1" t="s">
        <v>16</v>
      </c>
      <c r="B30" s="3">
        <v>1250</v>
      </c>
      <c r="C30" s="3">
        <v>2500</v>
      </c>
      <c r="D30" s="3">
        <v>10500</v>
      </c>
      <c r="E30" s="3">
        <f>(C30+D30)/1000</f>
        <v>13</v>
      </c>
      <c r="F30" s="3">
        <f t="shared" si="2"/>
        <v>11180</v>
      </c>
      <c r="G30" s="3">
        <f t="shared" si="3"/>
        <v>3105.5555555555557</v>
      </c>
      <c r="H30" s="3">
        <f t="shared" si="4"/>
        <v>0.7456128423497532</v>
      </c>
      <c r="I30" s="2">
        <f t="shared" si="5"/>
        <v>0.9161073825503356</v>
      </c>
      <c r="J30" s="2">
        <f t="shared" si="6"/>
        <v>0.8722044728434505</v>
      </c>
      <c r="K30" s="3">
        <v>1.2</v>
      </c>
      <c r="L30" s="3">
        <f>K30*(I30-J30)</f>
        <v>0.05268349164826218</v>
      </c>
      <c r="M30" s="3">
        <f>SQRT(2*9.81*L30/3.15/I30)</f>
        <v>0.598491943233933</v>
      </c>
      <c r="N30">
        <f>H30/M30</f>
        <v>1.2458193477440265</v>
      </c>
      <c r="O30">
        <f>(I30/J30)*N30</f>
        <v>1.3085283753150347</v>
      </c>
      <c r="P30">
        <f aca="true" t="shared" si="12" ref="P30:Q32">N30/0.65</f>
        <v>1.9166451503754254</v>
      </c>
      <c r="Q30">
        <f t="shared" si="12"/>
        <v>2.013120577407746</v>
      </c>
    </row>
    <row r="31" spans="1:17" ht="12.75">
      <c r="A31" s="5" t="s">
        <v>24</v>
      </c>
      <c r="B31" s="6">
        <v>1600</v>
      </c>
      <c r="C31" s="6">
        <f>2800*2</f>
        <v>5600</v>
      </c>
      <c r="D31" s="6">
        <f>1.2*14000</f>
        <v>16800</v>
      </c>
      <c r="E31" s="6">
        <f>(C31+D31)/1000</f>
        <v>22.4</v>
      </c>
      <c r="F31" s="6">
        <f t="shared" si="2"/>
        <v>19264</v>
      </c>
      <c r="G31" s="6">
        <f t="shared" si="3"/>
        <v>5351.111111111111</v>
      </c>
      <c r="H31" s="6">
        <f>29.27*G31*298/(10333*3600)</f>
        <v>1.2547408148172046</v>
      </c>
      <c r="I31" s="7">
        <f t="shared" si="5"/>
        <v>0.9161073825503356</v>
      </c>
      <c r="J31" s="7">
        <f t="shared" si="6"/>
        <v>0.8722044728434505</v>
      </c>
      <c r="K31" s="3">
        <v>2.2</v>
      </c>
      <c r="L31" s="3">
        <f>K31*(I31-J31)</f>
        <v>0.09658640135514734</v>
      </c>
      <c r="M31" s="3">
        <f>SQRT(2*9.81*L31/3.15/I31)</f>
        <v>0.8103619219496129</v>
      </c>
      <c r="N31">
        <f>H31/M31</f>
        <v>1.5483708955604438</v>
      </c>
      <c r="O31">
        <f>(I31/J31)*N31</f>
        <v>1.626309027887312</v>
      </c>
      <c r="P31">
        <f t="shared" si="12"/>
        <v>2.3821090700929903</v>
      </c>
      <c r="Q31">
        <f t="shared" si="12"/>
        <v>2.502013889057403</v>
      </c>
    </row>
    <row r="32" spans="1:17" ht="12.75">
      <c r="A32" s="5" t="s">
        <v>25</v>
      </c>
      <c r="B32" s="6">
        <v>400</v>
      </c>
      <c r="C32" s="6">
        <v>1200</v>
      </c>
      <c r="D32" s="6">
        <v>6000</v>
      </c>
      <c r="E32" s="6">
        <f>(C32+D32)/1000</f>
        <v>7.2</v>
      </c>
      <c r="F32" s="6">
        <f t="shared" si="2"/>
        <v>6192</v>
      </c>
      <c r="G32" s="6">
        <f t="shared" si="3"/>
        <v>1720.0000000000002</v>
      </c>
      <c r="H32" s="6">
        <f t="shared" si="4"/>
        <v>0.4129548049937095</v>
      </c>
      <c r="I32" s="7">
        <f t="shared" si="5"/>
        <v>0.9161073825503356</v>
      </c>
      <c r="J32" s="7">
        <f t="shared" si="6"/>
        <v>0.8722044728434505</v>
      </c>
      <c r="K32" s="3">
        <v>1.5</v>
      </c>
      <c r="L32" s="3">
        <f>K32*(I32-J32)</f>
        <v>0.06585436456032773</v>
      </c>
      <c r="M32" s="3">
        <f>SQRT(2*9.81*L32/3.15/I32)</f>
        <v>0.6691343345285098</v>
      </c>
      <c r="N32">
        <f>H32/M32</f>
        <v>0.617147833677805</v>
      </c>
      <c r="O32">
        <f>(I32/J32)*N32</f>
        <v>0.6482123219501779</v>
      </c>
      <c r="P32">
        <f t="shared" si="12"/>
        <v>0.9494582056581615</v>
      </c>
      <c r="Q32">
        <f t="shared" si="12"/>
        <v>0.9972497260771966</v>
      </c>
    </row>
    <row r="33" spans="1:17" ht="12.75">
      <c r="A33" s="1" t="s">
        <v>26</v>
      </c>
      <c r="B33" s="3">
        <v>1250</v>
      </c>
      <c r="D33" s="3">
        <v>15200</v>
      </c>
      <c r="E33" s="6">
        <f>(C33+D33)/1000</f>
        <v>15.2</v>
      </c>
      <c r="F33" s="6">
        <f t="shared" si="2"/>
        <v>13072</v>
      </c>
      <c r="G33" s="6">
        <f t="shared" si="3"/>
        <v>3631.1111111111113</v>
      </c>
      <c r="H33" s="6">
        <f>29.27*G33*298/(10333*3600)</f>
        <v>0.8514312671973887</v>
      </c>
      <c r="I33" s="7">
        <f t="shared" si="5"/>
        <v>0.9161073825503356</v>
      </c>
      <c r="J33" s="7">
        <f t="shared" si="6"/>
        <v>0.8722044728434505</v>
      </c>
      <c r="K33" s="3">
        <v>2.64</v>
      </c>
      <c r="L33" s="3">
        <f>K33*(I33-J33)</f>
        <v>0.1159036816261768</v>
      </c>
      <c r="M33" s="3">
        <f>SQRT(2*9.81*L33/3.15/I33)</f>
        <v>0.8877070087900875</v>
      </c>
      <c r="N33">
        <f>H33/M33</f>
        <v>0.9591354565937907</v>
      </c>
      <c r="O33">
        <f>(I33/J33)*N33</f>
        <v>1.00741408695925</v>
      </c>
      <c r="P33">
        <f>N33/0.65</f>
        <v>1.4755930101442933</v>
      </c>
      <c r="Q33">
        <f>O33/0.65</f>
        <v>1.5498678260911538</v>
      </c>
    </row>
    <row r="34" spans="1:17" ht="12.75">
      <c r="A34" s="1" t="s">
        <v>27</v>
      </c>
      <c r="B34" s="3">
        <v>1250</v>
      </c>
      <c r="D34" s="3">
        <v>14300</v>
      </c>
      <c r="E34" s="6">
        <f>(C34+D34)/1000</f>
        <v>14.3</v>
      </c>
      <c r="F34" s="6">
        <f t="shared" si="2"/>
        <v>12298</v>
      </c>
      <c r="G34" s="6">
        <f t="shared" si="3"/>
        <v>3416.1111111111113</v>
      </c>
      <c r="H34" s="6">
        <f>29.27*G34*298/(10333*3600)</f>
        <v>0.8010175737449118</v>
      </c>
      <c r="I34" s="7">
        <f t="shared" si="5"/>
        <v>0.9161073825503356</v>
      </c>
      <c r="J34" s="7">
        <f t="shared" si="6"/>
        <v>0.8722044728434505</v>
      </c>
      <c r="K34" s="3">
        <v>3</v>
      </c>
      <c r="L34" s="3">
        <f>K34*(I34-J34)</f>
        <v>0.13170872912065545</v>
      </c>
      <c r="M34" s="3">
        <f>SQRT(2*9.81*L34/3.15/I34)</f>
        <v>0.9462988509397141</v>
      </c>
      <c r="N34">
        <f>H34/M34</f>
        <v>0.8464742115553326</v>
      </c>
      <c r="O34">
        <f>(I34/J34)*N34</f>
        <v>0.8890819738819434</v>
      </c>
      <c r="P34">
        <f>N34/0.65</f>
        <v>1.3022680177774348</v>
      </c>
      <c r="Q34">
        <f>O34/0.65</f>
        <v>1.367818421356836</v>
      </c>
    </row>
  </sheetData>
  <printOptions/>
  <pageMargins left="0.61" right="0.58" top="1" bottom="1" header="0.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ss1</dc:creator>
  <cp:keywords/>
  <dc:description/>
  <cp:lastModifiedBy>ilyichev</cp:lastModifiedBy>
  <cp:lastPrinted>2006-08-18T13:35:08Z</cp:lastPrinted>
  <dcterms:created xsi:type="dcterms:W3CDTF">2003-07-30T09:49:00Z</dcterms:created>
  <dcterms:modified xsi:type="dcterms:W3CDTF">2010-03-01T09:59:17Z</dcterms:modified>
  <cp:category/>
  <cp:version/>
  <cp:contentType/>
  <cp:contentStatus/>
</cp:coreProperties>
</file>