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4220" windowHeight="8835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<sst xmlns="http://schemas.openxmlformats.org/spreadsheetml/2006/main" count="55" uniqueCount="52">
  <si>
    <t>Участок №1</t>
  </si>
  <si>
    <t>Участок №2</t>
  </si>
  <si>
    <t>Участок №3</t>
  </si>
  <si>
    <t>Участок №4</t>
  </si>
  <si>
    <t>Участок №5</t>
  </si>
  <si>
    <t>Участок №6</t>
  </si>
  <si>
    <t>Участок №7</t>
  </si>
  <si>
    <t>Участок №8</t>
  </si>
  <si>
    <t>Участок №9</t>
  </si>
  <si>
    <t>Участок №10</t>
  </si>
  <si>
    <t>Участок №11</t>
  </si>
  <si>
    <t>Участок №12</t>
  </si>
  <si>
    <t>Участок №13</t>
  </si>
  <si>
    <t>Участок №14</t>
  </si>
  <si>
    <t>Участок №15</t>
  </si>
  <si>
    <t>Участок №16</t>
  </si>
  <si>
    <t>Участок №17</t>
  </si>
  <si>
    <t>Участок №18</t>
  </si>
  <si>
    <t>Участок №19</t>
  </si>
  <si>
    <t>Участок №20</t>
  </si>
  <si>
    <t>Сечение проводника</t>
  </si>
  <si>
    <t>U, В</t>
  </si>
  <si>
    <t>Расстояние</t>
  </si>
  <si>
    <t>мм2</t>
  </si>
  <si>
    <t>В</t>
  </si>
  <si>
    <t>P</t>
  </si>
  <si>
    <t>кВт</t>
  </si>
  <si>
    <t>P1</t>
  </si>
  <si>
    <t>Pсумм</t>
  </si>
  <si>
    <t>dU</t>
  </si>
  <si>
    <t>%</t>
  </si>
  <si>
    <t>ИТОГО</t>
  </si>
  <si>
    <t>cos u</t>
  </si>
  <si>
    <t>№</t>
  </si>
  <si>
    <t>Сечение</t>
  </si>
  <si>
    <t xml:space="preserve">токопроводящей </t>
  </si>
  <si>
    <r>
      <t>жилы, мм</t>
    </r>
    <r>
      <rPr>
        <vertAlign val="superscript"/>
        <sz val="10"/>
        <rFont val="Times New Roman"/>
        <family val="1"/>
      </rPr>
      <t>2</t>
    </r>
  </si>
  <si>
    <t>нет</t>
  </si>
  <si>
    <t>сопротивление</t>
  </si>
  <si>
    <t>при 20С  Ом/км</t>
  </si>
  <si>
    <t>при 20С  ОМ/км</t>
  </si>
  <si>
    <t>Индуктивное сопротивление</t>
  </si>
  <si>
    <t>открыто ОМ/км</t>
  </si>
  <si>
    <t>в трубе ОМ/км</t>
  </si>
  <si>
    <t>CU</t>
  </si>
  <si>
    <t>AL</t>
  </si>
  <si>
    <t>Q</t>
  </si>
  <si>
    <t>r</t>
  </si>
  <si>
    <t>x</t>
  </si>
  <si>
    <t>R</t>
  </si>
  <si>
    <t>X</t>
  </si>
  <si>
    <t>км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</si>
</sst>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0000"/>
    <numFmt numFmtId="170" formatCode="0.000000"/>
    <numFmt numFmtId="171" formatCode="0.0000"/>
    <numFmt numFmtId="172" formatCode="0.0"/>
  </numFmts>
  <fonts count="7">
    <font>
      <sz val="10"/>
      <name val="Arial Cyr"/>
      <family val="0"/>
    </font>
    <font>
      <sz val="8"/>
      <name val="Arial Cyr"/>
      <family val="0"/>
    </font>
    <font>
      <sz val="8"/>
      <name val="Tahoma"/>
      <family val="2"/>
    </font>
    <font>
      <sz val="10"/>
      <name val="Times New Roman"/>
      <family val="1"/>
    </font>
    <font>
      <vertAlign val="superscript"/>
      <sz val="10"/>
      <name val="Times New Roman"/>
      <family val="1"/>
    </font>
    <font>
      <sz val="10"/>
      <color indexed="10"/>
      <name val="Times New Roman"/>
      <family val="1"/>
    </font>
    <font>
      <sz val="9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3" fillId="2" borderId="1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top" wrapText="1"/>
    </xf>
    <xf numFmtId="0" fontId="3" fillId="4" borderId="1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 vertical="top" wrapText="1"/>
    </xf>
    <xf numFmtId="0" fontId="5" fillId="4" borderId="2" xfId="0" applyFont="1" applyFill="1" applyBorder="1" applyAlignment="1">
      <alignment horizontal="center" vertical="top" wrapText="1"/>
    </xf>
    <xf numFmtId="0" fontId="3" fillId="3" borderId="3" xfId="0" applyFont="1" applyFill="1" applyBorder="1" applyAlignment="1">
      <alignment horizontal="center" vertical="top" wrapText="1"/>
    </xf>
    <xf numFmtId="0" fontId="5" fillId="4" borderId="3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vertical="top" wrapText="1"/>
    </xf>
    <xf numFmtId="0" fontId="6" fillId="4" borderId="1" xfId="0" applyFont="1" applyFill="1" applyBorder="1" applyAlignment="1">
      <alignment horizontal="center" vertical="top" wrapText="1"/>
    </xf>
    <xf numFmtId="2" fontId="3" fillId="4" borderId="2" xfId="0" applyNumberFormat="1" applyFont="1" applyFill="1" applyBorder="1" applyAlignment="1">
      <alignment horizontal="center" vertical="top" wrapText="1"/>
    </xf>
    <xf numFmtId="2" fontId="3" fillId="4" borderId="3" xfId="0" applyNumberFormat="1" applyFont="1" applyFill="1" applyBorder="1" applyAlignment="1">
      <alignment horizontal="center" vertical="top" wrapText="1"/>
    </xf>
    <xf numFmtId="0" fontId="3" fillId="4" borderId="2" xfId="0" applyFont="1" applyFill="1" applyBorder="1" applyAlignment="1">
      <alignment horizontal="center" vertical="top" wrapText="1"/>
    </xf>
    <xf numFmtId="0" fontId="3" fillId="4" borderId="3" xfId="0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horizontal="center" vertical="top" wrapText="1"/>
    </xf>
    <xf numFmtId="0" fontId="0" fillId="2" borderId="1" xfId="0" applyFill="1" applyBorder="1" applyAlignment="1">
      <alignment/>
    </xf>
    <xf numFmtId="0" fontId="0" fillId="4" borderId="6" xfId="0" applyFill="1" applyBorder="1" applyAlignment="1">
      <alignment/>
    </xf>
    <xf numFmtId="0" fontId="0" fillId="4" borderId="7" xfId="0" applyFill="1" applyBorder="1" applyAlignment="1">
      <alignment/>
    </xf>
    <xf numFmtId="0" fontId="0" fillId="4" borderId="8" xfId="0" applyFill="1" applyBorder="1" applyAlignment="1">
      <alignment/>
    </xf>
    <xf numFmtId="0" fontId="0" fillId="4" borderId="9" xfId="0" applyFill="1" applyBorder="1" applyAlignment="1">
      <alignment/>
    </xf>
    <xf numFmtId="0" fontId="0" fillId="4" borderId="0" xfId="0" applyFill="1" applyBorder="1" applyAlignment="1">
      <alignment/>
    </xf>
    <xf numFmtId="0" fontId="0" fillId="4" borderId="4" xfId="0" applyFill="1" applyBorder="1" applyAlignment="1">
      <alignment/>
    </xf>
    <xf numFmtId="0" fontId="0" fillId="4" borderId="10" xfId="0" applyFill="1" applyBorder="1" applyAlignment="1">
      <alignment/>
    </xf>
    <xf numFmtId="0" fontId="0" fillId="4" borderId="11" xfId="0" applyFill="1" applyBorder="1" applyAlignment="1">
      <alignment/>
    </xf>
    <xf numFmtId="0" fontId="0" fillId="4" borderId="5" xfId="0" applyFill="1" applyBorder="1" applyAlignment="1">
      <alignment/>
    </xf>
    <xf numFmtId="0" fontId="0" fillId="4" borderId="12" xfId="0" applyFill="1" applyBorder="1" applyAlignment="1">
      <alignment/>
    </xf>
    <xf numFmtId="0" fontId="0" fillId="4" borderId="3" xfId="0" applyFill="1" applyBorder="1" applyAlignment="1">
      <alignment/>
    </xf>
    <xf numFmtId="0" fontId="0" fillId="5" borderId="12" xfId="0" applyFill="1" applyBorder="1" applyAlignment="1">
      <alignment/>
    </xf>
    <xf numFmtId="0" fontId="0" fillId="5" borderId="12" xfId="0" applyFill="1" applyBorder="1" applyAlignment="1">
      <alignment horizontal="center"/>
    </xf>
    <xf numFmtId="0" fontId="0" fillId="5" borderId="12" xfId="0" applyFill="1" applyBorder="1" applyAlignment="1">
      <alignment horizontal="center"/>
    </xf>
    <xf numFmtId="0" fontId="3" fillId="2" borderId="9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top" wrapText="1"/>
    </xf>
    <xf numFmtId="0" fontId="0" fillId="4" borderId="13" xfId="0" applyFill="1" applyBorder="1" applyAlignment="1">
      <alignment/>
    </xf>
    <xf numFmtId="0" fontId="0" fillId="4" borderId="12" xfId="0" applyFill="1" applyBorder="1" applyAlignment="1">
      <alignment horizontal="center"/>
    </xf>
    <xf numFmtId="2" fontId="0" fillId="4" borderId="3" xfId="0" applyNumberFormat="1" applyFill="1" applyBorder="1" applyAlignment="1">
      <alignment horizontal="center"/>
    </xf>
    <xf numFmtId="172" fontId="0" fillId="4" borderId="3" xfId="0" applyNumberFormat="1" applyFill="1" applyBorder="1" applyAlignment="1">
      <alignment horizontal="center"/>
    </xf>
    <xf numFmtId="168" fontId="0" fillId="4" borderId="11" xfId="0" applyNumberFormat="1" applyFill="1" applyBorder="1" applyAlignment="1">
      <alignment horizontal="center"/>
    </xf>
    <xf numFmtId="168" fontId="0" fillId="4" borderId="3" xfId="0" applyNumberFormat="1" applyFill="1" applyBorder="1" applyAlignment="1">
      <alignment horizontal="center"/>
    </xf>
    <xf numFmtId="0" fontId="0" fillId="4" borderId="0" xfId="0" applyFill="1" applyBorder="1" applyAlignment="1" applyProtection="1">
      <alignment/>
      <protection locked="0"/>
    </xf>
    <xf numFmtId="0" fontId="0" fillId="4" borderId="10" xfId="0" applyFill="1" applyBorder="1" applyAlignment="1" applyProtection="1">
      <alignment/>
      <protection locked="0"/>
    </xf>
    <xf numFmtId="0" fontId="0" fillId="4" borderId="14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4" borderId="12" xfId="0" applyFill="1" applyBorder="1" applyAlignment="1" applyProtection="1">
      <alignment horizontal="center"/>
      <protection locked="0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K49"/>
  <sheetViews>
    <sheetView tabSelected="1" workbookViewId="0" topLeftCell="B1">
      <selection activeCell="D12" sqref="D12"/>
    </sheetView>
  </sheetViews>
  <sheetFormatPr defaultColWidth="9.00390625" defaultRowHeight="12.75"/>
  <cols>
    <col min="2" max="2" width="11.75390625" style="0" customWidth="1"/>
    <col min="3" max="3" width="22.625" style="0" customWidth="1"/>
    <col min="4" max="4" width="12.75390625" style="0" customWidth="1"/>
    <col min="6" max="6" width="9.125" style="0" hidden="1" customWidth="1"/>
    <col min="7" max="7" width="9.125" style="0" customWidth="1"/>
    <col min="8" max="8" width="8.25390625" style="0" customWidth="1"/>
    <col min="9" max="11" width="0" style="0" hidden="1" customWidth="1"/>
    <col min="12" max="12" width="9.00390625" style="0" customWidth="1"/>
  </cols>
  <sheetData>
    <row r="4" spans="1:11" ht="20.25" customHeight="1">
      <c r="A4" s="19"/>
      <c r="B4" s="20"/>
      <c r="C4" s="20" t="s">
        <v>21</v>
      </c>
      <c r="D4" s="20">
        <f>VLOOKUP(F43,G43:H44,2,FALSE)</f>
        <v>220</v>
      </c>
      <c r="E4" s="20"/>
      <c r="F4" s="20"/>
      <c r="G4" s="20"/>
      <c r="H4" s="20"/>
      <c r="I4" s="20"/>
      <c r="J4" s="20"/>
      <c r="K4" s="21"/>
    </row>
    <row r="5" spans="1:11" ht="17.25" customHeight="1">
      <c r="A5" s="22"/>
      <c r="B5" s="23"/>
      <c r="C5" s="23" t="s">
        <v>32</v>
      </c>
      <c r="D5" s="41">
        <f>E43/100</f>
        <v>0.92</v>
      </c>
      <c r="E5" s="23"/>
      <c r="F5" s="23"/>
      <c r="G5" s="23"/>
      <c r="H5" s="23"/>
      <c r="I5" s="23"/>
      <c r="J5" s="23"/>
      <c r="K5" s="24"/>
    </row>
    <row r="6" spans="1:11" ht="12.75">
      <c r="A6" s="22"/>
      <c r="B6" s="23"/>
      <c r="C6" s="23"/>
      <c r="D6" s="23"/>
      <c r="E6" s="23"/>
      <c r="F6" s="23"/>
      <c r="G6" s="23"/>
      <c r="H6" s="23"/>
      <c r="I6" s="23"/>
      <c r="J6" s="23"/>
      <c r="K6" s="24"/>
    </row>
    <row r="7" spans="1:11" ht="12.75">
      <c r="A7" s="22"/>
      <c r="B7" s="30"/>
      <c r="C7" s="31" t="s">
        <v>20</v>
      </c>
      <c r="D7" s="31" t="s">
        <v>22</v>
      </c>
      <c r="E7" s="31" t="s">
        <v>27</v>
      </c>
      <c r="F7" s="31" t="s">
        <v>28</v>
      </c>
      <c r="G7" s="32" t="s">
        <v>29</v>
      </c>
      <c r="H7" s="32"/>
      <c r="I7" s="31" t="s">
        <v>49</v>
      </c>
      <c r="J7" s="31" t="s">
        <v>50</v>
      </c>
      <c r="K7" s="31" t="s">
        <v>46</v>
      </c>
    </row>
    <row r="8" spans="1:11" ht="12.75">
      <c r="A8" s="22"/>
      <c r="B8" s="30"/>
      <c r="C8" s="31" t="s">
        <v>23</v>
      </c>
      <c r="D8" s="31" t="s">
        <v>51</v>
      </c>
      <c r="E8" s="31" t="s">
        <v>26</v>
      </c>
      <c r="F8" s="31" t="s">
        <v>26</v>
      </c>
      <c r="G8" s="31" t="s">
        <v>30</v>
      </c>
      <c r="H8" s="31" t="s">
        <v>24</v>
      </c>
      <c r="I8" s="30"/>
      <c r="J8" s="30"/>
      <c r="K8" s="30"/>
    </row>
    <row r="9" spans="1:11" ht="15" customHeight="1">
      <c r="A9" s="22">
        <v>1</v>
      </c>
      <c r="B9" s="23" t="s">
        <v>0</v>
      </c>
      <c r="C9" s="41">
        <v>1</v>
      </c>
      <c r="D9" s="42"/>
      <c r="E9" s="45"/>
      <c r="F9" s="27">
        <f>E29</f>
        <v>0</v>
      </c>
      <c r="G9" s="37">
        <f>SQRT(3)*100*(IF(D4=380,(E9*1000/(SQRT(3)*$D$4*$D$5)),(E9*1000/($D$4*$D$5))))*D9*(I9*$D$5+J9*(SIN(ACOS($D$5))))/$D$4</f>
        <v>0</v>
      </c>
      <c r="H9" s="38">
        <f>G9*$D$4/100</f>
        <v>0</v>
      </c>
      <c r="I9" s="29">
        <f>VLOOKUP(C9,Лист2!$B$11:$G$31,3,FALSE)</f>
        <v>0</v>
      </c>
      <c r="J9" s="29">
        <f>VLOOKUP(C9,Лист2!$B$11:$G$31,5,FALSE)</f>
        <v>0</v>
      </c>
      <c r="K9" s="29">
        <f>F9*TAN(ACOS($D$5))</f>
        <v>0</v>
      </c>
    </row>
    <row r="10" spans="1:11" ht="15" customHeight="1">
      <c r="A10" s="22">
        <v>2</v>
      </c>
      <c r="B10" s="23" t="s">
        <v>1</v>
      </c>
      <c r="C10" s="41">
        <v>1</v>
      </c>
      <c r="D10" s="42"/>
      <c r="E10" s="45"/>
      <c r="F10" s="35">
        <f>F9-E9</f>
        <v>0</v>
      </c>
      <c r="G10" s="37">
        <f aca="true" t="shared" si="0" ref="G10:G28">SQRT(3)*100*(IF(D5=380,(E10*1000/(SQRT(3)*$D$4*$D$5)),(E10*1000/($D$4*$D$5))))*D10*(I10*$D$5+J10*(SIN(ACOS($D$5))))/$D$4</f>
        <v>0</v>
      </c>
      <c r="H10" s="38">
        <f aca="true" t="shared" si="1" ref="H10:H29">G10*$D$4/100</f>
        <v>0</v>
      </c>
      <c r="I10" s="29">
        <f>VLOOKUP(C10,Лист2!$B$11:$G$31,3,FALSE)</f>
        <v>0</v>
      </c>
      <c r="J10" s="28">
        <f>VLOOKUP(C10,Лист2!$B$11:$G$31,5,FALSE)</f>
        <v>0</v>
      </c>
      <c r="K10" s="28">
        <f>F10*TAN(ACOS($D$5))</f>
        <v>0</v>
      </c>
    </row>
    <row r="11" spans="1:11" ht="15" customHeight="1">
      <c r="A11" s="22">
        <v>3</v>
      </c>
      <c r="B11" s="23" t="s">
        <v>2</v>
      </c>
      <c r="C11" s="41">
        <v>1</v>
      </c>
      <c r="D11" s="42"/>
      <c r="E11" s="45"/>
      <c r="F11" s="35">
        <f aca="true" t="shared" si="2" ref="F11:F28">F10-E10</f>
        <v>0</v>
      </c>
      <c r="G11" s="37">
        <f t="shared" si="0"/>
        <v>0</v>
      </c>
      <c r="H11" s="38">
        <f t="shared" si="1"/>
        <v>0</v>
      </c>
      <c r="I11" s="29">
        <f>VLOOKUP(C11,Лист2!$B$11:$G$31,3,FALSE)</f>
        <v>0</v>
      </c>
      <c r="J11" s="28">
        <f>VLOOKUP(C11,Лист2!$B$11:$G$31,5,FALSE)</f>
        <v>0</v>
      </c>
      <c r="K11" s="28">
        <f aca="true" t="shared" si="3" ref="K11:K28">F11*TAN(ACOS($D$5))</f>
        <v>0</v>
      </c>
    </row>
    <row r="12" spans="1:11" ht="15" customHeight="1">
      <c r="A12" s="22">
        <v>4</v>
      </c>
      <c r="B12" s="23" t="s">
        <v>3</v>
      </c>
      <c r="C12" s="41">
        <v>1</v>
      </c>
      <c r="D12" s="42"/>
      <c r="E12" s="45"/>
      <c r="F12" s="35">
        <f t="shared" si="2"/>
        <v>0</v>
      </c>
      <c r="G12" s="37">
        <f t="shared" si="0"/>
        <v>0</v>
      </c>
      <c r="H12" s="38">
        <f t="shared" si="1"/>
        <v>0</v>
      </c>
      <c r="I12" s="29">
        <f>VLOOKUP(C12,Лист2!$B$11:$G$31,3,FALSE)</f>
        <v>0</v>
      </c>
      <c r="J12" s="28">
        <f>VLOOKUP(C12,Лист2!$B$11:$G$31,5,FALSE)</f>
        <v>0</v>
      </c>
      <c r="K12" s="28">
        <f t="shared" si="3"/>
        <v>0</v>
      </c>
    </row>
    <row r="13" spans="1:11" ht="15" customHeight="1">
      <c r="A13" s="22">
        <v>5</v>
      </c>
      <c r="B13" s="23" t="s">
        <v>4</v>
      </c>
      <c r="C13" s="41">
        <v>1</v>
      </c>
      <c r="D13" s="42"/>
      <c r="E13" s="45"/>
      <c r="F13" s="35">
        <f t="shared" si="2"/>
        <v>0</v>
      </c>
      <c r="G13" s="37">
        <f t="shared" si="0"/>
        <v>0</v>
      </c>
      <c r="H13" s="38">
        <f t="shared" si="1"/>
        <v>0</v>
      </c>
      <c r="I13" s="29">
        <f>VLOOKUP(C13,Лист2!$B$11:$G$31,3,FALSE)</f>
        <v>0</v>
      </c>
      <c r="J13" s="28">
        <f>VLOOKUP(C13,Лист2!$B$11:$G$31,5,FALSE)</f>
        <v>0</v>
      </c>
      <c r="K13" s="28">
        <f t="shared" si="3"/>
        <v>0</v>
      </c>
    </row>
    <row r="14" spans="1:11" ht="15" customHeight="1">
      <c r="A14" s="22">
        <v>6</v>
      </c>
      <c r="B14" s="23" t="s">
        <v>5</v>
      </c>
      <c r="C14" s="41">
        <v>1</v>
      </c>
      <c r="D14" s="42"/>
      <c r="E14" s="45"/>
      <c r="F14" s="35">
        <f t="shared" si="2"/>
        <v>0</v>
      </c>
      <c r="G14" s="37">
        <f t="shared" si="0"/>
        <v>0</v>
      </c>
      <c r="H14" s="38">
        <f t="shared" si="1"/>
        <v>0</v>
      </c>
      <c r="I14" s="29">
        <f>VLOOKUP(C14,Лист2!$B$11:$G$31,3,FALSE)</f>
        <v>0</v>
      </c>
      <c r="J14" s="28">
        <f>VLOOKUP(C14,Лист2!$B$11:$G$31,5,FALSE)</f>
        <v>0</v>
      </c>
      <c r="K14" s="28">
        <f t="shared" si="3"/>
        <v>0</v>
      </c>
    </row>
    <row r="15" spans="1:11" ht="15" customHeight="1">
      <c r="A15" s="22">
        <v>7</v>
      </c>
      <c r="B15" s="23" t="s">
        <v>6</v>
      </c>
      <c r="C15" s="41">
        <v>1</v>
      </c>
      <c r="D15" s="43"/>
      <c r="E15" s="45"/>
      <c r="F15" s="35">
        <f t="shared" si="2"/>
        <v>0</v>
      </c>
      <c r="G15" s="37">
        <f t="shared" si="0"/>
        <v>0</v>
      </c>
      <c r="H15" s="38">
        <f t="shared" si="1"/>
        <v>0</v>
      </c>
      <c r="I15" s="29">
        <f>VLOOKUP(C15,Лист2!$B$11:$G$31,3,FALSE)</f>
        <v>0</v>
      </c>
      <c r="J15" s="28">
        <f>VLOOKUP(C15,Лист2!$B$11:$G$31,5,FALSE)</f>
        <v>0</v>
      </c>
      <c r="K15" s="28">
        <f t="shared" si="3"/>
        <v>0</v>
      </c>
    </row>
    <row r="16" spans="1:11" ht="15" customHeight="1">
      <c r="A16" s="22">
        <v>8</v>
      </c>
      <c r="B16" s="23" t="s">
        <v>7</v>
      </c>
      <c r="C16" s="41">
        <v>1</v>
      </c>
      <c r="D16" s="43"/>
      <c r="E16" s="45"/>
      <c r="F16" s="35">
        <f t="shared" si="2"/>
        <v>0</v>
      </c>
      <c r="G16" s="37">
        <f t="shared" si="0"/>
        <v>0</v>
      </c>
      <c r="H16" s="38">
        <f t="shared" si="1"/>
        <v>0</v>
      </c>
      <c r="I16" s="29">
        <f>VLOOKUP(C16,Лист2!$B$11:$G$31,3,FALSE)</f>
        <v>0</v>
      </c>
      <c r="J16" s="28">
        <f>VLOOKUP(C16,Лист2!$B$11:$G$31,5,FALSE)</f>
        <v>0</v>
      </c>
      <c r="K16" s="28">
        <f t="shared" si="3"/>
        <v>0</v>
      </c>
    </row>
    <row r="17" spans="1:11" ht="15" customHeight="1">
      <c r="A17" s="22">
        <v>9</v>
      </c>
      <c r="B17" s="23" t="s">
        <v>8</v>
      </c>
      <c r="C17" s="41">
        <v>1</v>
      </c>
      <c r="D17" s="43"/>
      <c r="E17" s="45"/>
      <c r="F17" s="35">
        <f t="shared" si="2"/>
        <v>0</v>
      </c>
      <c r="G17" s="37">
        <f t="shared" si="0"/>
        <v>0</v>
      </c>
      <c r="H17" s="38">
        <f t="shared" si="1"/>
        <v>0</v>
      </c>
      <c r="I17" s="29">
        <f>VLOOKUP(C17,Лист2!$B$11:$G$31,3,FALSE)</f>
        <v>0</v>
      </c>
      <c r="J17" s="28">
        <f>VLOOKUP(C17,Лист2!$B$11:$G$31,5,FALSE)</f>
        <v>0</v>
      </c>
      <c r="K17" s="28">
        <f t="shared" si="3"/>
        <v>0</v>
      </c>
    </row>
    <row r="18" spans="1:11" ht="15" customHeight="1">
      <c r="A18" s="22">
        <v>10</v>
      </c>
      <c r="B18" s="23" t="s">
        <v>9</v>
      </c>
      <c r="C18" s="41">
        <v>1</v>
      </c>
      <c r="D18" s="43"/>
      <c r="E18" s="45"/>
      <c r="F18" s="35">
        <f t="shared" si="2"/>
        <v>0</v>
      </c>
      <c r="G18" s="37">
        <f t="shared" si="0"/>
        <v>0</v>
      </c>
      <c r="H18" s="38">
        <f t="shared" si="1"/>
        <v>0</v>
      </c>
      <c r="I18" s="29">
        <f>VLOOKUP(C18,Лист2!$B$11:$G$31,3,FALSE)</f>
        <v>0</v>
      </c>
      <c r="J18" s="28">
        <f>VLOOKUP(C18,Лист2!$B$11:$G$31,5,FALSE)</f>
        <v>0</v>
      </c>
      <c r="K18" s="28">
        <f t="shared" si="3"/>
        <v>0</v>
      </c>
    </row>
    <row r="19" spans="1:11" ht="15" customHeight="1">
      <c r="A19" s="22">
        <v>11</v>
      </c>
      <c r="B19" s="23" t="s">
        <v>10</v>
      </c>
      <c r="C19" s="41">
        <v>1</v>
      </c>
      <c r="D19" s="43"/>
      <c r="E19" s="45"/>
      <c r="F19" s="35">
        <f t="shared" si="2"/>
        <v>0</v>
      </c>
      <c r="G19" s="37">
        <f t="shared" si="0"/>
        <v>0</v>
      </c>
      <c r="H19" s="38">
        <f t="shared" si="1"/>
        <v>0</v>
      </c>
      <c r="I19" s="29">
        <f>VLOOKUP(C19,Лист2!$B$11:$G$31,3,FALSE)</f>
        <v>0</v>
      </c>
      <c r="J19" s="28">
        <f>VLOOKUP(C19,Лист2!$B$11:$G$31,5,FALSE)</f>
        <v>0</v>
      </c>
      <c r="K19" s="28">
        <f t="shared" si="3"/>
        <v>0</v>
      </c>
    </row>
    <row r="20" spans="1:11" ht="15" customHeight="1">
      <c r="A20" s="22">
        <v>12</v>
      </c>
      <c r="B20" s="23" t="s">
        <v>11</v>
      </c>
      <c r="C20" s="41">
        <v>1</v>
      </c>
      <c r="D20" s="43"/>
      <c r="E20" s="45"/>
      <c r="F20" s="35">
        <f t="shared" si="2"/>
        <v>0</v>
      </c>
      <c r="G20" s="37">
        <f t="shared" si="0"/>
        <v>0</v>
      </c>
      <c r="H20" s="38">
        <f t="shared" si="1"/>
        <v>0</v>
      </c>
      <c r="I20" s="29">
        <f>VLOOKUP(C20,Лист2!$B$11:$G$31,3,FALSE)</f>
        <v>0</v>
      </c>
      <c r="J20" s="28">
        <f>VLOOKUP(C20,Лист2!$B$11:$G$31,5,FALSE)</f>
        <v>0</v>
      </c>
      <c r="K20" s="28">
        <f t="shared" si="3"/>
        <v>0</v>
      </c>
    </row>
    <row r="21" spans="1:11" ht="15" customHeight="1">
      <c r="A21" s="22">
        <v>13</v>
      </c>
      <c r="B21" s="23" t="s">
        <v>12</v>
      </c>
      <c r="C21" s="41">
        <v>1</v>
      </c>
      <c r="D21" s="43"/>
      <c r="E21" s="45"/>
      <c r="F21" s="35">
        <f t="shared" si="2"/>
        <v>0</v>
      </c>
      <c r="G21" s="37">
        <f t="shared" si="0"/>
        <v>0</v>
      </c>
      <c r="H21" s="38">
        <f t="shared" si="1"/>
        <v>0</v>
      </c>
      <c r="I21" s="29">
        <f>VLOOKUP(C21,Лист2!$B$11:$G$31,3,FALSE)</f>
        <v>0</v>
      </c>
      <c r="J21" s="28">
        <f>VLOOKUP(C21,Лист2!$B$11:$G$31,5,FALSE)</f>
        <v>0</v>
      </c>
      <c r="K21" s="28">
        <f t="shared" si="3"/>
        <v>0</v>
      </c>
    </row>
    <row r="22" spans="1:11" ht="15" customHeight="1">
      <c r="A22" s="22">
        <v>14</v>
      </c>
      <c r="B22" s="23" t="s">
        <v>13</v>
      </c>
      <c r="C22" s="41">
        <v>1</v>
      </c>
      <c r="D22" s="43"/>
      <c r="E22" s="45"/>
      <c r="F22" s="35">
        <f t="shared" si="2"/>
        <v>0</v>
      </c>
      <c r="G22" s="37">
        <f t="shared" si="0"/>
        <v>0</v>
      </c>
      <c r="H22" s="38">
        <f t="shared" si="1"/>
        <v>0</v>
      </c>
      <c r="I22" s="29">
        <f>VLOOKUP(C22,Лист2!$B$11:$G$31,3,FALSE)</f>
        <v>0</v>
      </c>
      <c r="J22" s="28">
        <f>VLOOKUP(C22,Лист2!$B$11:$G$31,5,FALSE)</f>
        <v>0</v>
      </c>
      <c r="K22" s="28">
        <f t="shared" si="3"/>
        <v>0</v>
      </c>
    </row>
    <row r="23" spans="1:11" ht="15" customHeight="1">
      <c r="A23" s="22">
        <v>15</v>
      </c>
      <c r="B23" s="23" t="s">
        <v>14</v>
      </c>
      <c r="C23" s="41">
        <v>1</v>
      </c>
      <c r="D23" s="43"/>
      <c r="E23" s="45"/>
      <c r="F23" s="35">
        <f t="shared" si="2"/>
        <v>0</v>
      </c>
      <c r="G23" s="37">
        <f t="shared" si="0"/>
        <v>0</v>
      </c>
      <c r="H23" s="38">
        <f t="shared" si="1"/>
        <v>0</v>
      </c>
      <c r="I23" s="29">
        <f>VLOOKUP(C23,Лист2!$B$11:$G$31,3,FALSE)</f>
        <v>0</v>
      </c>
      <c r="J23" s="28">
        <f>VLOOKUP(C23,Лист2!$B$11:$G$31,5,FALSE)</f>
        <v>0</v>
      </c>
      <c r="K23" s="28">
        <f t="shared" si="3"/>
        <v>0</v>
      </c>
    </row>
    <row r="24" spans="1:11" ht="15" customHeight="1">
      <c r="A24" s="22">
        <v>16</v>
      </c>
      <c r="B24" s="23" t="s">
        <v>15</v>
      </c>
      <c r="C24" s="41">
        <v>1</v>
      </c>
      <c r="D24" s="43"/>
      <c r="E24" s="45"/>
      <c r="F24" s="35">
        <f t="shared" si="2"/>
        <v>0</v>
      </c>
      <c r="G24" s="37">
        <f t="shared" si="0"/>
        <v>0</v>
      </c>
      <c r="H24" s="38">
        <f t="shared" si="1"/>
        <v>0</v>
      </c>
      <c r="I24" s="29">
        <f>VLOOKUP(C24,Лист2!$B$11:$G$31,3,FALSE)</f>
        <v>0</v>
      </c>
      <c r="J24" s="28">
        <f>VLOOKUP(C24,Лист2!$B$11:$G$31,5,FALSE)</f>
        <v>0</v>
      </c>
      <c r="K24" s="28">
        <f t="shared" si="3"/>
        <v>0</v>
      </c>
    </row>
    <row r="25" spans="1:11" ht="15" customHeight="1">
      <c r="A25" s="22">
        <v>17</v>
      </c>
      <c r="B25" s="23" t="s">
        <v>16</v>
      </c>
      <c r="C25" s="41">
        <v>1</v>
      </c>
      <c r="D25" s="43"/>
      <c r="E25" s="45"/>
      <c r="F25" s="35">
        <f t="shared" si="2"/>
        <v>0</v>
      </c>
      <c r="G25" s="37">
        <f t="shared" si="0"/>
        <v>0</v>
      </c>
      <c r="H25" s="38">
        <f t="shared" si="1"/>
        <v>0</v>
      </c>
      <c r="I25" s="29">
        <f>VLOOKUP(C25,Лист2!$B$11:$G$31,3,FALSE)</f>
        <v>0</v>
      </c>
      <c r="J25" s="28">
        <f>VLOOKUP(C25,Лист2!$B$11:$G$31,5,FALSE)</f>
        <v>0</v>
      </c>
      <c r="K25" s="28">
        <f t="shared" si="3"/>
        <v>0</v>
      </c>
    </row>
    <row r="26" spans="1:11" ht="15" customHeight="1">
      <c r="A26" s="22">
        <v>18</v>
      </c>
      <c r="B26" s="23" t="s">
        <v>17</v>
      </c>
      <c r="C26" s="41">
        <v>1</v>
      </c>
      <c r="D26" s="43"/>
      <c r="E26" s="45"/>
      <c r="F26" s="35">
        <f t="shared" si="2"/>
        <v>0</v>
      </c>
      <c r="G26" s="37">
        <f t="shared" si="0"/>
        <v>0</v>
      </c>
      <c r="H26" s="38">
        <f t="shared" si="1"/>
        <v>0</v>
      </c>
      <c r="I26" s="29">
        <f>VLOOKUP(C26,Лист2!$B$11:$G$31,3,FALSE)</f>
        <v>0</v>
      </c>
      <c r="J26" s="28">
        <f>VLOOKUP(C26,Лист2!$B$11:$G$31,5,FALSE)</f>
        <v>0</v>
      </c>
      <c r="K26" s="28">
        <f t="shared" si="3"/>
        <v>0</v>
      </c>
    </row>
    <row r="27" spans="1:11" ht="15" customHeight="1">
      <c r="A27" s="22">
        <v>19</v>
      </c>
      <c r="B27" s="23" t="s">
        <v>18</v>
      </c>
      <c r="C27" s="41">
        <v>1</v>
      </c>
      <c r="D27" s="43"/>
      <c r="E27" s="45"/>
      <c r="F27" s="35">
        <f t="shared" si="2"/>
        <v>0</v>
      </c>
      <c r="G27" s="37">
        <f t="shared" si="0"/>
        <v>0</v>
      </c>
      <c r="H27" s="38">
        <f t="shared" si="1"/>
        <v>0</v>
      </c>
      <c r="I27" s="29">
        <f>VLOOKUP(C27,Лист2!$B$11:$G$31,3,FALSE)</f>
        <v>0</v>
      </c>
      <c r="J27" s="28">
        <f>VLOOKUP(C27,Лист2!$B$11:$G$31,5,FALSE)</f>
        <v>0</v>
      </c>
      <c r="K27" s="28">
        <f t="shared" si="3"/>
        <v>0</v>
      </c>
    </row>
    <row r="28" spans="1:11" ht="15" customHeight="1">
      <c r="A28" s="22">
        <v>20</v>
      </c>
      <c r="B28" s="23" t="s">
        <v>19</v>
      </c>
      <c r="C28" s="41">
        <v>1</v>
      </c>
      <c r="D28" s="43"/>
      <c r="E28" s="45"/>
      <c r="F28" s="35">
        <f t="shared" si="2"/>
        <v>0</v>
      </c>
      <c r="G28" s="37">
        <f t="shared" si="0"/>
        <v>0</v>
      </c>
      <c r="H28" s="38">
        <f t="shared" si="1"/>
        <v>0</v>
      </c>
      <c r="I28" s="29">
        <f>VLOOKUP(C28,Лист2!$B$11:$G$31,3,FALSE)</f>
        <v>0</v>
      </c>
      <c r="J28" s="28">
        <f>VLOOKUP(C28,Лист2!$B$11:$G$31,5,FALSE)</f>
        <v>0</v>
      </c>
      <c r="K28" s="28">
        <f t="shared" si="3"/>
        <v>0</v>
      </c>
    </row>
    <row r="29" spans="1:11" ht="12.75">
      <c r="A29" s="25"/>
      <c r="B29" s="26" t="s">
        <v>31</v>
      </c>
      <c r="C29" s="26"/>
      <c r="D29" s="26"/>
      <c r="E29" s="36">
        <f>SUM(E9:E28)</f>
        <v>0</v>
      </c>
      <c r="F29" s="26"/>
      <c r="G29" s="39">
        <f>SUM(G9:G28)</f>
        <v>0</v>
      </c>
      <c r="H29" s="40">
        <f t="shared" si="1"/>
        <v>0</v>
      </c>
      <c r="I29" s="26"/>
      <c r="J29" s="26"/>
      <c r="K29" s="27"/>
    </row>
    <row r="30" ht="12.75" hidden="1"/>
    <row r="31" ht="12.75" hidden="1"/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spans="5:8" ht="12.75" hidden="1">
      <c r="E43" s="44">
        <v>92</v>
      </c>
      <c r="F43" s="44" t="b">
        <v>0</v>
      </c>
      <c r="G43" t="b">
        <v>1</v>
      </c>
      <c r="H43">
        <v>380</v>
      </c>
    </row>
    <row r="44" spans="7:8" ht="12.75" hidden="1">
      <c r="G44" t="b">
        <v>0</v>
      </c>
      <c r="H44">
        <v>220</v>
      </c>
    </row>
    <row r="45" ht="12.75" hidden="1"/>
    <row r="46" spans="5:6" ht="12.75" hidden="1">
      <c r="E46" t="s">
        <v>25</v>
      </c>
      <c r="F46">
        <f>F9</f>
        <v>0</v>
      </c>
    </row>
    <row r="47" spans="5:6" ht="12.75" hidden="1">
      <c r="E47" t="s">
        <v>46</v>
      </c>
      <c r="F47">
        <f>F9*TAN(ACOS(D5))</f>
        <v>0</v>
      </c>
    </row>
    <row r="48" ht="12.75" hidden="1">
      <c r="E48" t="s">
        <v>47</v>
      </c>
    </row>
    <row r="49" ht="12.75" hidden="1">
      <c r="E49" t="s">
        <v>48</v>
      </c>
    </row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</sheetData>
  <sheetProtection sheet="1" objects="1" scenarios="1" selectLockedCells="1"/>
  <mergeCells count="1">
    <mergeCell ref="G7:H7"/>
  </mergeCells>
  <printOptions/>
  <pageMargins left="0.75" right="0.75" top="1" bottom="1" header="0.5" footer="0.5"/>
  <pageSetup horizontalDpi="600" verticalDpi="600" orientation="portrait" paperSize="9" r:id="rId3"/>
  <legacyDrawing r:id="rId2"/>
  <oleObjects>
    <oleObject progId="Equation.3" shapeId="1565153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B6:G31"/>
  <sheetViews>
    <sheetView workbookViewId="0" topLeftCell="A4">
      <selection activeCell="K20" sqref="K20"/>
    </sheetView>
  </sheetViews>
  <sheetFormatPr defaultColWidth="9.00390625" defaultRowHeight="12.75"/>
  <sheetData>
    <row r="6" spans="2:7" ht="12.75">
      <c r="B6" s="1" t="s">
        <v>33</v>
      </c>
      <c r="C6" s="1" t="s">
        <v>34</v>
      </c>
      <c r="D6" s="18" t="s">
        <v>44</v>
      </c>
      <c r="E6" s="18" t="s">
        <v>45</v>
      </c>
      <c r="F6" s="18"/>
      <c r="G6" s="18"/>
    </row>
    <row r="7" spans="2:7" ht="25.5">
      <c r="B7" s="2"/>
      <c r="C7" s="2" t="s">
        <v>35</v>
      </c>
      <c r="D7" s="2" t="s">
        <v>38</v>
      </c>
      <c r="E7" s="10" t="s">
        <v>38</v>
      </c>
      <c r="F7" s="33" t="s">
        <v>41</v>
      </c>
      <c r="G7" s="34"/>
    </row>
    <row r="8" spans="2:7" ht="28.5">
      <c r="B8" s="3"/>
      <c r="C8" s="3" t="s">
        <v>36</v>
      </c>
      <c r="D8" s="3" t="s">
        <v>39</v>
      </c>
      <c r="E8" s="11" t="s">
        <v>40</v>
      </c>
      <c r="F8" s="17" t="s">
        <v>42</v>
      </c>
      <c r="G8" s="10" t="s">
        <v>43</v>
      </c>
    </row>
    <row r="9" spans="2:7" ht="12.75">
      <c r="B9" s="2"/>
      <c r="C9" s="2"/>
      <c r="D9" s="10"/>
      <c r="E9" s="10"/>
      <c r="F9" s="1"/>
      <c r="G9" s="1"/>
    </row>
    <row r="10" spans="2:7" ht="12.75">
      <c r="B10" s="2">
        <v>1</v>
      </c>
      <c r="C10" s="2">
        <v>2</v>
      </c>
      <c r="D10" s="2">
        <v>13</v>
      </c>
      <c r="E10" s="2">
        <v>25</v>
      </c>
      <c r="F10" s="3">
        <v>26</v>
      </c>
      <c r="G10" s="3">
        <v>27</v>
      </c>
    </row>
    <row r="11" spans="2:7" ht="12.75">
      <c r="B11" s="4">
        <v>1</v>
      </c>
      <c r="C11" s="5" t="s">
        <v>37</v>
      </c>
      <c r="D11" s="12">
        <v>0</v>
      </c>
      <c r="E11" s="12">
        <v>0</v>
      </c>
      <c r="F11" s="12">
        <v>0</v>
      </c>
      <c r="G11" s="12">
        <v>0</v>
      </c>
    </row>
    <row r="12" spans="2:7" ht="12.75">
      <c r="B12" s="6">
        <v>2</v>
      </c>
      <c r="C12" s="7">
        <v>0.5</v>
      </c>
      <c r="D12" s="13">
        <f>1000*0.0175/C12</f>
        <v>35</v>
      </c>
      <c r="E12" s="13">
        <f>1000*0.028/C12</f>
        <v>56</v>
      </c>
      <c r="F12" s="15">
        <v>0.38</v>
      </c>
      <c r="G12" s="15">
        <v>0.13</v>
      </c>
    </row>
    <row r="13" spans="2:7" ht="12.75">
      <c r="B13" s="6">
        <v>3</v>
      </c>
      <c r="C13" s="7">
        <v>0.75</v>
      </c>
      <c r="D13" s="13">
        <f aca="true" t="shared" si="0" ref="D13:D31">1000*0.0175/C13</f>
        <v>23.333333333333332</v>
      </c>
      <c r="E13" s="13">
        <f>1000*0.028/C13</f>
        <v>37.333333333333336</v>
      </c>
      <c r="F13" s="15">
        <v>0.37</v>
      </c>
      <c r="G13" s="15">
        <v>0.125</v>
      </c>
    </row>
    <row r="14" spans="2:7" ht="12.75">
      <c r="B14" s="6">
        <v>4</v>
      </c>
      <c r="C14" s="7">
        <v>1</v>
      </c>
      <c r="D14" s="13">
        <f t="shared" si="0"/>
        <v>17.5</v>
      </c>
      <c r="E14" s="13">
        <f>1000*0.028/C14</f>
        <v>28</v>
      </c>
      <c r="F14" s="15">
        <v>0.36</v>
      </c>
      <c r="G14" s="15">
        <v>0.12</v>
      </c>
    </row>
    <row r="15" spans="2:7" ht="12.75">
      <c r="B15" s="6">
        <v>5</v>
      </c>
      <c r="C15" s="7">
        <v>1.5</v>
      </c>
      <c r="D15" s="13">
        <f t="shared" si="0"/>
        <v>11.666666666666666</v>
      </c>
      <c r="E15" s="13">
        <f>1000*0.028/C15</f>
        <v>18.666666666666668</v>
      </c>
      <c r="F15" s="15">
        <v>0.35</v>
      </c>
      <c r="G15" s="15">
        <v>0.11</v>
      </c>
    </row>
    <row r="16" spans="2:7" ht="12.75">
      <c r="B16" s="6">
        <v>6</v>
      </c>
      <c r="C16" s="7">
        <v>2.5</v>
      </c>
      <c r="D16" s="13">
        <f t="shared" si="0"/>
        <v>7</v>
      </c>
      <c r="E16" s="13">
        <f>1000*0.028/C16</f>
        <v>11.2</v>
      </c>
      <c r="F16" s="13">
        <v>0.34</v>
      </c>
      <c r="G16" s="13">
        <v>0.09</v>
      </c>
    </row>
    <row r="17" spans="2:7" ht="12.75">
      <c r="B17" s="6">
        <v>7</v>
      </c>
      <c r="C17" s="7">
        <v>4</v>
      </c>
      <c r="D17" s="13">
        <f t="shared" si="0"/>
        <v>4.375</v>
      </c>
      <c r="E17" s="13">
        <f aca="true" t="shared" si="1" ref="E17:E31">1000*0.028/C17</f>
        <v>7</v>
      </c>
      <c r="F17" s="13">
        <v>0.33</v>
      </c>
      <c r="G17" s="13">
        <v>0.1</v>
      </c>
    </row>
    <row r="18" spans="2:7" ht="12.75">
      <c r="B18" s="6">
        <v>8</v>
      </c>
      <c r="C18" s="7">
        <v>6</v>
      </c>
      <c r="D18" s="13">
        <f t="shared" si="0"/>
        <v>2.9166666666666665</v>
      </c>
      <c r="E18" s="13">
        <f t="shared" si="1"/>
        <v>4.666666666666667</v>
      </c>
      <c r="F18" s="13">
        <v>0.32</v>
      </c>
      <c r="G18" s="13">
        <v>0.09</v>
      </c>
    </row>
    <row r="19" spans="2:7" ht="12.75">
      <c r="B19" s="6">
        <v>9</v>
      </c>
      <c r="C19" s="7">
        <v>10</v>
      </c>
      <c r="D19" s="13">
        <f t="shared" si="0"/>
        <v>1.75</v>
      </c>
      <c r="E19" s="13">
        <f t="shared" si="1"/>
        <v>2.8</v>
      </c>
      <c r="F19" s="13">
        <v>0.31</v>
      </c>
      <c r="G19" s="13">
        <v>0.07</v>
      </c>
    </row>
    <row r="20" spans="2:7" ht="12.75">
      <c r="B20" s="6">
        <v>10</v>
      </c>
      <c r="C20" s="7">
        <v>16</v>
      </c>
      <c r="D20" s="13">
        <f t="shared" si="0"/>
        <v>1.09375</v>
      </c>
      <c r="E20" s="13">
        <f t="shared" si="1"/>
        <v>1.75</v>
      </c>
      <c r="F20" s="13">
        <v>0.29</v>
      </c>
      <c r="G20" s="13">
        <v>0.07</v>
      </c>
    </row>
    <row r="21" spans="2:7" ht="12.75">
      <c r="B21" s="6">
        <v>11</v>
      </c>
      <c r="C21" s="7">
        <v>25</v>
      </c>
      <c r="D21" s="13">
        <f t="shared" si="0"/>
        <v>0.7</v>
      </c>
      <c r="E21" s="13">
        <f t="shared" si="1"/>
        <v>1.12</v>
      </c>
      <c r="F21" s="13">
        <v>0.27</v>
      </c>
      <c r="G21" s="13">
        <v>0.07</v>
      </c>
    </row>
    <row r="22" spans="2:7" ht="12.75">
      <c r="B22" s="6">
        <v>12</v>
      </c>
      <c r="C22" s="7">
        <v>35</v>
      </c>
      <c r="D22" s="13">
        <f t="shared" si="0"/>
        <v>0.5</v>
      </c>
      <c r="E22" s="13">
        <f t="shared" si="1"/>
        <v>0.8</v>
      </c>
      <c r="F22" s="13">
        <v>0.26</v>
      </c>
      <c r="G22" s="13">
        <v>0.06</v>
      </c>
    </row>
    <row r="23" spans="2:7" ht="12.75">
      <c r="B23" s="6">
        <v>13</v>
      </c>
      <c r="C23" s="7">
        <v>50</v>
      </c>
      <c r="D23" s="13">
        <f t="shared" si="0"/>
        <v>0.35</v>
      </c>
      <c r="E23" s="13">
        <f t="shared" si="1"/>
        <v>0.56</v>
      </c>
      <c r="F23" s="13">
        <v>0.25</v>
      </c>
      <c r="G23" s="13">
        <v>0.06</v>
      </c>
    </row>
    <row r="24" spans="2:7" ht="12.75">
      <c r="B24" s="6">
        <v>14</v>
      </c>
      <c r="C24" s="7">
        <v>70</v>
      </c>
      <c r="D24" s="13">
        <f t="shared" si="0"/>
        <v>0.25</v>
      </c>
      <c r="E24" s="13">
        <f t="shared" si="1"/>
        <v>0.4</v>
      </c>
      <c r="F24" s="13">
        <v>0.24</v>
      </c>
      <c r="G24" s="13">
        <v>0.06</v>
      </c>
    </row>
    <row r="25" spans="2:7" ht="12.75">
      <c r="B25" s="6">
        <v>15</v>
      </c>
      <c r="C25" s="7">
        <v>95</v>
      </c>
      <c r="D25" s="13">
        <f t="shared" si="0"/>
        <v>0.18421052631578946</v>
      </c>
      <c r="E25" s="13">
        <f t="shared" si="1"/>
        <v>0.29473684210526313</v>
      </c>
      <c r="F25" s="13">
        <v>0.23</v>
      </c>
      <c r="G25" s="13">
        <v>0.06</v>
      </c>
    </row>
    <row r="26" spans="2:7" ht="12.75">
      <c r="B26" s="6">
        <v>16</v>
      </c>
      <c r="C26" s="7">
        <v>120</v>
      </c>
      <c r="D26" s="13">
        <f t="shared" si="0"/>
        <v>0.14583333333333334</v>
      </c>
      <c r="E26" s="13">
        <f t="shared" si="1"/>
        <v>0.23333333333333334</v>
      </c>
      <c r="F26" s="13">
        <v>0.22</v>
      </c>
      <c r="G26" s="13">
        <v>0.06</v>
      </c>
    </row>
    <row r="27" spans="2:7" ht="12.75">
      <c r="B27" s="6">
        <v>17</v>
      </c>
      <c r="C27" s="7">
        <v>150</v>
      </c>
      <c r="D27" s="13">
        <f t="shared" si="0"/>
        <v>0.11666666666666667</v>
      </c>
      <c r="E27" s="13">
        <f t="shared" si="1"/>
        <v>0.18666666666666668</v>
      </c>
      <c r="F27" s="13">
        <v>0.21</v>
      </c>
      <c r="G27" s="13">
        <v>0.06</v>
      </c>
    </row>
    <row r="28" spans="2:7" ht="12.75">
      <c r="B28" s="6">
        <v>18</v>
      </c>
      <c r="C28" s="7">
        <v>185</v>
      </c>
      <c r="D28" s="13">
        <f t="shared" si="0"/>
        <v>0.0945945945945946</v>
      </c>
      <c r="E28" s="13">
        <f t="shared" si="1"/>
        <v>0.15135135135135136</v>
      </c>
      <c r="F28" s="13">
        <v>0.21</v>
      </c>
      <c r="G28" s="13">
        <v>0.06</v>
      </c>
    </row>
    <row r="29" spans="2:7" ht="12.75">
      <c r="B29" s="6">
        <v>19</v>
      </c>
      <c r="C29" s="7">
        <v>240</v>
      </c>
      <c r="D29" s="13">
        <f t="shared" si="0"/>
        <v>0.07291666666666667</v>
      </c>
      <c r="E29" s="13">
        <f t="shared" si="1"/>
        <v>0.11666666666666667</v>
      </c>
      <c r="F29" s="13">
        <v>0.2</v>
      </c>
      <c r="G29" s="13">
        <v>0.06</v>
      </c>
    </row>
    <row r="30" spans="2:7" ht="12.75">
      <c r="B30" s="6">
        <v>20</v>
      </c>
      <c r="C30" s="7">
        <v>300</v>
      </c>
      <c r="D30" s="13">
        <f t="shared" si="0"/>
        <v>0.058333333333333334</v>
      </c>
      <c r="E30" s="13">
        <f t="shared" si="1"/>
        <v>0.09333333333333334</v>
      </c>
      <c r="F30" s="15">
        <v>0.19</v>
      </c>
      <c r="G30" s="13">
        <v>0.06</v>
      </c>
    </row>
    <row r="31" spans="2:7" ht="12.75">
      <c r="B31" s="8">
        <v>21</v>
      </c>
      <c r="C31" s="9">
        <v>400</v>
      </c>
      <c r="D31" s="14">
        <f t="shared" si="0"/>
        <v>0.04375</v>
      </c>
      <c r="E31" s="13">
        <f t="shared" si="1"/>
        <v>0.07</v>
      </c>
      <c r="F31" s="16">
        <v>0.19</v>
      </c>
      <c r="G31" s="14">
        <v>0.06</v>
      </c>
    </row>
  </sheetData>
  <mergeCells count="1">
    <mergeCell ref="F7:G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Kolos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</dc:creator>
  <cp:keywords/>
  <dc:description/>
  <cp:lastModifiedBy>Denis</cp:lastModifiedBy>
  <dcterms:created xsi:type="dcterms:W3CDTF">2006-02-11T13:15:05Z</dcterms:created>
  <dcterms:modified xsi:type="dcterms:W3CDTF">2006-08-15T12:47:50Z</dcterms:modified>
  <cp:category/>
  <cp:version/>
  <cp:contentType/>
  <cp:contentStatus/>
</cp:coreProperties>
</file>